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通过笔试确认环节进入笔试人员名单" sheetId="1" r:id="rId1"/>
  </sheets>
  <definedNames/>
  <calcPr fullCalcOnLoad="1"/>
</workbook>
</file>

<file path=xl/sharedStrings.xml><?xml version="1.0" encoding="utf-8"?>
<sst xmlns="http://schemas.openxmlformats.org/spreadsheetml/2006/main" count="1751" uniqueCount="13">
  <si>
    <t>附件：海口市自然资源和规划局公开招聘下属事业单位工作人员通过笔试确认环节进入笔试人员名单</t>
  </si>
  <si>
    <t>序号</t>
  </si>
  <si>
    <t>报考号</t>
  </si>
  <si>
    <t>岗位代码</t>
  </si>
  <si>
    <t>岗位名称</t>
  </si>
  <si>
    <t>招聘单位</t>
  </si>
  <si>
    <t>姓名</t>
  </si>
  <si>
    <t>管理岗1</t>
  </si>
  <si>
    <t>海口市国土资源信息化建设与宣教管理中心</t>
  </si>
  <si>
    <t>海口市不动产登记中心</t>
  </si>
  <si>
    <t>专技岗1</t>
  </si>
  <si>
    <t>海口市土地交易中心</t>
  </si>
  <si>
    <t>专技岗2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</si>
</sst>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8">
    <xf numFmtId="0" fontId="0" fillId="0" borderId="0" xfId="0" applyFont="1" applyAlignment="1">
      <alignment vertical="center"/>
    </xf>
    <xf numFmtId="0" fontId="35" fillId="0" borderId="0" xfId="0" applyFont="1" applyAlignment="1">
      <alignment horizontal="center" vertical="center" wrapText="1"/>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74"/>
  <sheetViews>
    <sheetView tabSelected="1" workbookViewId="0" topLeftCell="A1">
      <selection activeCell="A1" sqref="A1:F1"/>
    </sheetView>
  </sheetViews>
  <sheetFormatPr defaultColWidth="9.00390625" defaultRowHeight="30" customHeight="1"/>
  <cols>
    <col min="1" max="1" width="9.00390625" style="2" customWidth="1"/>
    <col min="2" max="2" width="13.57421875" style="2" customWidth="1"/>
    <col min="3" max="3" width="9.00390625" style="2" customWidth="1"/>
    <col min="4" max="4" width="8.57421875" style="2" customWidth="1"/>
    <col min="5" max="5" width="19.421875" style="2" customWidth="1"/>
    <col min="6" max="6" width="13.140625" style="2" customWidth="1"/>
    <col min="7" max="16384" width="9.00390625" style="2" customWidth="1"/>
  </cols>
  <sheetData>
    <row r="1" spans="1:6" ht="60" customHeight="1">
      <c r="A1" s="3" t="s">
        <v>0</v>
      </c>
      <c r="B1" s="4"/>
      <c r="C1" s="4"/>
      <c r="D1" s="4"/>
      <c r="E1" s="4"/>
      <c r="F1" s="4"/>
    </row>
    <row r="2" spans="1:6" s="1" customFormat="1" ht="30" customHeight="1">
      <c r="A2" s="5" t="s">
        <v>1</v>
      </c>
      <c r="B2" s="6" t="s">
        <v>2</v>
      </c>
      <c r="C2" s="6" t="s">
        <v>3</v>
      </c>
      <c r="D2" s="6" t="s">
        <v>4</v>
      </c>
      <c r="E2" s="6" t="s">
        <v>5</v>
      </c>
      <c r="F2" s="6" t="s">
        <v>6</v>
      </c>
    </row>
    <row r="3" spans="1:6" ht="30" customHeight="1">
      <c r="A3" s="7">
        <v>1</v>
      </c>
      <c r="B3" s="7" t="str">
        <f>"60852024012609010012819"</f>
        <v>60852024012609010012819</v>
      </c>
      <c r="C3" s="7" t="str">
        <f aca="true" t="shared" si="0" ref="C3:C66">"0101"</f>
        <v>0101</v>
      </c>
      <c r="D3" s="7" t="s">
        <v>7</v>
      </c>
      <c r="E3" s="7" t="s">
        <v>8</v>
      </c>
      <c r="F3" s="7" t="str">
        <f>"陈迅"</f>
        <v>陈迅</v>
      </c>
    </row>
    <row r="4" spans="1:6" ht="30" customHeight="1">
      <c r="A4" s="7">
        <v>2</v>
      </c>
      <c r="B4" s="7" t="str">
        <f>"60852024012609370013000"</f>
        <v>60852024012609370013000</v>
      </c>
      <c r="C4" s="7" t="str">
        <f t="shared" si="0"/>
        <v>0101</v>
      </c>
      <c r="D4" s="7" t="s">
        <v>7</v>
      </c>
      <c r="E4" s="7" t="s">
        <v>8</v>
      </c>
      <c r="F4" s="7" t="str">
        <f>"吴坤烽"</f>
        <v>吴坤烽</v>
      </c>
    </row>
    <row r="5" spans="1:6" ht="30" customHeight="1">
      <c r="A5" s="7">
        <v>3</v>
      </c>
      <c r="B5" s="7" t="str">
        <f>"60852024012609391613010"</f>
        <v>60852024012609391613010</v>
      </c>
      <c r="C5" s="7" t="str">
        <f t="shared" si="0"/>
        <v>0101</v>
      </c>
      <c r="D5" s="7" t="s">
        <v>7</v>
      </c>
      <c r="E5" s="7" t="s">
        <v>8</v>
      </c>
      <c r="F5" s="7" t="str">
        <f>"陈太鹏"</f>
        <v>陈太鹏</v>
      </c>
    </row>
    <row r="6" spans="1:6" ht="30" customHeight="1">
      <c r="A6" s="7">
        <v>4</v>
      </c>
      <c r="B6" s="7" t="str">
        <f>"60852024012609305512977"</f>
        <v>60852024012609305512977</v>
      </c>
      <c r="C6" s="7" t="str">
        <f t="shared" si="0"/>
        <v>0101</v>
      </c>
      <c r="D6" s="7" t="s">
        <v>7</v>
      </c>
      <c r="E6" s="7" t="s">
        <v>8</v>
      </c>
      <c r="F6" s="7" t="str">
        <f>"温盛亮"</f>
        <v>温盛亮</v>
      </c>
    </row>
    <row r="7" spans="1:6" ht="30" customHeight="1">
      <c r="A7" s="7">
        <v>5</v>
      </c>
      <c r="B7" s="7" t="str">
        <f>"60852024012609022412840"</f>
        <v>60852024012609022412840</v>
      </c>
      <c r="C7" s="7" t="str">
        <f t="shared" si="0"/>
        <v>0101</v>
      </c>
      <c r="D7" s="7" t="s">
        <v>7</v>
      </c>
      <c r="E7" s="7" t="s">
        <v>8</v>
      </c>
      <c r="F7" s="7" t="str">
        <f>"崔宗鼎"</f>
        <v>崔宗鼎</v>
      </c>
    </row>
    <row r="8" spans="1:6" ht="30" customHeight="1">
      <c r="A8" s="7">
        <v>6</v>
      </c>
      <c r="B8" s="7" t="str">
        <f>"60852024012610065513103"</f>
        <v>60852024012610065513103</v>
      </c>
      <c r="C8" s="7" t="str">
        <f t="shared" si="0"/>
        <v>0101</v>
      </c>
      <c r="D8" s="7" t="s">
        <v>7</v>
      </c>
      <c r="E8" s="7" t="s">
        <v>8</v>
      </c>
      <c r="F8" s="7" t="str">
        <f>"李馨月"</f>
        <v>李馨月</v>
      </c>
    </row>
    <row r="9" spans="1:6" ht="30" customHeight="1">
      <c r="A9" s="7">
        <v>7</v>
      </c>
      <c r="B9" s="7" t="str">
        <f>"60852024012609060712869"</f>
        <v>60852024012609060712869</v>
      </c>
      <c r="C9" s="7" t="str">
        <f t="shared" si="0"/>
        <v>0101</v>
      </c>
      <c r="D9" s="7" t="s">
        <v>7</v>
      </c>
      <c r="E9" s="7" t="s">
        <v>8</v>
      </c>
      <c r="F9" s="7" t="str">
        <f>"韩雅熙"</f>
        <v>韩雅熙</v>
      </c>
    </row>
    <row r="10" spans="1:6" ht="30" customHeight="1">
      <c r="A10" s="7">
        <v>8</v>
      </c>
      <c r="B10" s="7" t="str">
        <f>"60852024012609333712990"</f>
        <v>60852024012609333712990</v>
      </c>
      <c r="C10" s="7" t="str">
        <f t="shared" si="0"/>
        <v>0101</v>
      </c>
      <c r="D10" s="7" t="s">
        <v>7</v>
      </c>
      <c r="E10" s="7" t="s">
        <v>8</v>
      </c>
      <c r="F10" s="7" t="str">
        <f>"孙祥浩"</f>
        <v>孙祥浩</v>
      </c>
    </row>
    <row r="11" spans="1:6" ht="30" customHeight="1">
      <c r="A11" s="7">
        <v>9</v>
      </c>
      <c r="B11" s="7" t="str">
        <f>"60852024012610192313137"</f>
        <v>60852024012610192313137</v>
      </c>
      <c r="C11" s="7" t="str">
        <f t="shared" si="0"/>
        <v>0101</v>
      </c>
      <c r="D11" s="7" t="s">
        <v>7</v>
      </c>
      <c r="E11" s="7" t="s">
        <v>8</v>
      </c>
      <c r="F11" s="7" t="str">
        <f>"王星渊"</f>
        <v>王星渊</v>
      </c>
    </row>
    <row r="12" spans="1:6" ht="30" customHeight="1">
      <c r="A12" s="7">
        <v>10</v>
      </c>
      <c r="B12" s="7" t="str">
        <f>"60852024012609321912982"</f>
        <v>60852024012609321912982</v>
      </c>
      <c r="C12" s="7" t="str">
        <f t="shared" si="0"/>
        <v>0101</v>
      </c>
      <c r="D12" s="7" t="s">
        <v>7</v>
      </c>
      <c r="E12" s="7" t="s">
        <v>8</v>
      </c>
      <c r="F12" s="7" t="str">
        <f>"王柳琳"</f>
        <v>王柳琳</v>
      </c>
    </row>
    <row r="13" spans="1:6" ht="30" customHeight="1">
      <c r="A13" s="7">
        <v>11</v>
      </c>
      <c r="B13" s="7" t="str">
        <f>"60852024012610364813188"</f>
        <v>60852024012610364813188</v>
      </c>
      <c r="C13" s="7" t="str">
        <f t="shared" si="0"/>
        <v>0101</v>
      </c>
      <c r="D13" s="7" t="s">
        <v>7</v>
      </c>
      <c r="E13" s="7" t="s">
        <v>8</v>
      </c>
      <c r="F13" s="7" t="str">
        <f>"黎焰焜"</f>
        <v>黎焰焜</v>
      </c>
    </row>
    <row r="14" spans="1:6" ht="30" customHeight="1">
      <c r="A14" s="7">
        <v>12</v>
      </c>
      <c r="B14" s="7" t="str">
        <f>"60852024012610223813149"</f>
        <v>60852024012610223813149</v>
      </c>
      <c r="C14" s="7" t="str">
        <f t="shared" si="0"/>
        <v>0101</v>
      </c>
      <c r="D14" s="7" t="s">
        <v>7</v>
      </c>
      <c r="E14" s="7" t="s">
        <v>8</v>
      </c>
      <c r="F14" s="7" t="str">
        <f>"王邦任"</f>
        <v>王邦任</v>
      </c>
    </row>
    <row r="15" spans="1:6" ht="30" customHeight="1">
      <c r="A15" s="7">
        <v>13</v>
      </c>
      <c r="B15" s="7" t="str">
        <f>"60852024012611153213288"</f>
        <v>60852024012611153213288</v>
      </c>
      <c r="C15" s="7" t="str">
        <f t="shared" si="0"/>
        <v>0101</v>
      </c>
      <c r="D15" s="7" t="s">
        <v>7</v>
      </c>
      <c r="E15" s="7" t="s">
        <v>8</v>
      </c>
      <c r="F15" s="7" t="str">
        <f>"覃进"</f>
        <v>覃进</v>
      </c>
    </row>
    <row r="16" spans="1:6" ht="30" customHeight="1">
      <c r="A16" s="7">
        <v>14</v>
      </c>
      <c r="B16" s="7" t="str">
        <f>"60852024012610581813242"</f>
        <v>60852024012610581813242</v>
      </c>
      <c r="C16" s="7" t="str">
        <f t="shared" si="0"/>
        <v>0101</v>
      </c>
      <c r="D16" s="7" t="s">
        <v>7</v>
      </c>
      <c r="E16" s="7" t="s">
        <v>8</v>
      </c>
      <c r="F16" s="7" t="str">
        <f>"陈献澳"</f>
        <v>陈献澳</v>
      </c>
    </row>
    <row r="17" spans="1:6" ht="30" customHeight="1">
      <c r="A17" s="7">
        <v>15</v>
      </c>
      <c r="B17" s="7" t="str">
        <f>"60852024012611375313327"</f>
        <v>60852024012611375313327</v>
      </c>
      <c r="C17" s="7" t="str">
        <f t="shared" si="0"/>
        <v>0101</v>
      </c>
      <c r="D17" s="7" t="s">
        <v>7</v>
      </c>
      <c r="E17" s="7" t="s">
        <v>8</v>
      </c>
      <c r="F17" s="7" t="str">
        <f>"杜天烜"</f>
        <v>杜天烜</v>
      </c>
    </row>
    <row r="18" spans="1:6" ht="30" customHeight="1">
      <c r="A18" s="7">
        <v>16</v>
      </c>
      <c r="B18" s="7" t="str">
        <f>"60852024012609491513041"</f>
        <v>60852024012609491513041</v>
      </c>
      <c r="C18" s="7" t="str">
        <f t="shared" si="0"/>
        <v>0101</v>
      </c>
      <c r="D18" s="7" t="s">
        <v>7</v>
      </c>
      <c r="E18" s="7" t="s">
        <v>8</v>
      </c>
      <c r="F18" s="7" t="str">
        <f>"方武涛"</f>
        <v>方武涛</v>
      </c>
    </row>
    <row r="19" spans="1:6" ht="30" customHeight="1">
      <c r="A19" s="7">
        <v>17</v>
      </c>
      <c r="B19" s="7" t="str">
        <f>"60852024012612570713434"</f>
        <v>60852024012612570713434</v>
      </c>
      <c r="C19" s="7" t="str">
        <f t="shared" si="0"/>
        <v>0101</v>
      </c>
      <c r="D19" s="7" t="s">
        <v>7</v>
      </c>
      <c r="E19" s="7" t="s">
        <v>8</v>
      </c>
      <c r="F19" s="7" t="str">
        <f>"云博翔"</f>
        <v>云博翔</v>
      </c>
    </row>
    <row r="20" spans="1:6" ht="30" customHeight="1">
      <c r="A20" s="7">
        <v>18</v>
      </c>
      <c r="B20" s="7" t="str">
        <f>"60852024012612294813397"</f>
        <v>60852024012612294813397</v>
      </c>
      <c r="C20" s="7" t="str">
        <f t="shared" si="0"/>
        <v>0101</v>
      </c>
      <c r="D20" s="7" t="s">
        <v>7</v>
      </c>
      <c r="E20" s="7" t="s">
        <v>8</v>
      </c>
      <c r="F20" s="7" t="str">
        <f>"何发豪"</f>
        <v>何发豪</v>
      </c>
    </row>
    <row r="21" spans="1:6" ht="30" customHeight="1">
      <c r="A21" s="7">
        <v>19</v>
      </c>
      <c r="B21" s="7" t="str">
        <f>"60852024012612140413376"</f>
        <v>60852024012612140413376</v>
      </c>
      <c r="C21" s="7" t="str">
        <f t="shared" si="0"/>
        <v>0101</v>
      </c>
      <c r="D21" s="7" t="s">
        <v>7</v>
      </c>
      <c r="E21" s="7" t="s">
        <v>8</v>
      </c>
      <c r="F21" s="7" t="str">
        <f>"蔡丰泽"</f>
        <v>蔡丰泽</v>
      </c>
    </row>
    <row r="22" spans="1:6" ht="30" customHeight="1">
      <c r="A22" s="7">
        <v>20</v>
      </c>
      <c r="B22" s="7" t="str">
        <f>"60852024012614073113528"</f>
        <v>60852024012614073113528</v>
      </c>
      <c r="C22" s="7" t="str">
        <f t="shared" si="0"/>
        <v>0101</v>
      </c>
      <c r="D22" s="7" t="s">
        <v>7</v>
      </c>
      <c r="E22" s="7" t="s">
        <v>8</v>
      </c>
      <c r="F22" s="7" t="str">
        <f>"袁博瑞"</f>
        <v>袁博瑞</v>
      </c>
    </row>
    <row r="23" spans="1:6" ht="30" customHeight="1">
      <c r="A23" s="7">
        <v>21</v>
      </c>
      <c r="B23" s="7" t="str">
        <f>"60852024012613450613499"</f>
        <v>60852024012613450613499</v>
      </c>
      <c r="C23" s="7" t="str">
        <f t="shared" si="0"/>
        <v>0101</v>
      </c>
      <c r="D23" s="7" t="s">
        <v>7</v>
      </c>
      <c r="E23" s="7" t="s">
        <v>8</v>
      </c>
      <c r="F23" s="7" t="str">
        <f>"蔡铭珏"</f>
        <v>蔡铭珏</v>
      </c>
    </row>
    <row r="24" spans="1:6" ht="30" customHeight="1">
      <c r="A24" s="7">
        <v>22</v>
      </c>
      <c r="B24" s="7" t="str">
        <f>"60852024012613263213481"</f>
        <v>60852024012613263213481</v>
      </c>
      <c r="C24" s="7" t="str">
        <f t="shared" si="0"/>
        <v>0101</v>
      </c>
      <c r="D24" s="7" t="s">
        <v>7</v>
      </c>
      <c r="E24" s="7" t="s">
        <v>8</v>
      </c>
      <c r="F24" s="7" t="str">
        <f>"杨博钧"</f>
        <v>杨博钧</v>
      </c>
    </row>
    <row r="25" spans="1:6" ht="30" customHeight="1">
      <c r="A25" s="7">
        <v>23</v>
      </c>
      <c r="B25" s="7" t="str">
        <f>"60852024012614580113609"</f>
        <v>60852024012614580113609</v>
      </c>
      <c r="C25" s="7" t="str">
        <f t="shared" si="0"/>
        <v>0101</v>
      </c>
      <c r="D25" s="7" t="s">
        <v>7</v>
      </c>
      <c r="E25" s="7" t="s">
        <v>8</v>
      </c>
      <c r="F25" s="7" t="str">
        <f>"洪一平"</f>
        <v>洪一平</v>
      </c>
    </row>
    <row r="26" spans="1:6" ht="30" customHeight="1">
      <c r="A26" s="7">
        <v>24</v>
      </c>
      <c r="B26" s="7" t="str">
        <f>"60852024012614504813598"</f>
        <v>60852024012614504813598</v>
      </c>
      <c r="C26" s="7" t="str">
        <f t="shared" si="0"/>
        <v>0101</v>
      </c>
      <c r="D26" s="7" t="s">
        <v>7</v>
      </c>
      <c r="E26" s="7" t="s">
        <v>8</v>
      </c>
      <c r="F26" s="7" t="str">
        <f>"陈升"</f>
        <v>陈升</v>
      </c>
    </row>
    <row r="27" spans="1:6" ht="30" customHeight="1">
      <c r="A27" s="7">
        <v>25</v>
      </c>
      <c r="B27" s="7" t="str">
        <f>"60852024012615262313654"</f>
        <v>60852024012615262313654</v>
      </c>
      <c r="C27" s="7" t="str">
        <f t="shared" si="0"/>
        <v>0101</v>
      </c>
      <c r="D27" s="7" t="s">
        <v>7</v>
      </c>
      <c r="E27" s="7" t="s">
        <v>8</v>
      </c>
      <c r="F27" s="7" t="str">
        <f>"李祥明"</f>
        <v>李祥明</v>
      </c>
    </row>
    <row r="28" spans="1:6" ht="30" customHeight="1">
      <c r="A28" s="7">
        <v>26</v>
      </c>
      <c r="B28" s="7" t="str">
        <f>"60852024012616182513749"</f>
        <v>60852024012616182513749</v>
      </c>
      <c r="C28" s="7" t="str">
        <f t="shared" si="0"/>
        <v>0101</v>
      </c>
      <c r="D28" s="7" t="s">
        <v>7</v>
      </c>
      <c r="E28" s="7" t="s">
        <v>8</v>
      </c>
      <c r="F28" s="7" t="str">
        <f>"劳衍兴"</f>
        <v>劳衍兴</v>
      </c>
    </row>
    <row r="29" spans="1:6" ht="30" customHeight="1">
      <c r="A29" s="7">
        <v>27</v>
      </c>
      <c r="B29" s="7" t="str">
        <f>"60852024012616152113741"</f>
        <v>60852024012616152113741</v>
      </c>
      <c r="C29" s="7" t="str">
        <f t="shared" si="0"/>
        <v>0101</v>
      </c>
      <c r="D29" s="7" t="s">
        <v>7</v>
      </c>
      <c r="E29" s="7" t="s">
        <v>8</v>
      </c>
      <c r="F29" s="7" t="str">
        <f>"徐文玺"</f>
        <v>徐文玺</v>
      </c>
    </row>
    <row r="30" spans="1:6" ht="30" customHeight="1">
      <c r="A30" s="7">
        <v>28</v>
      </c>
      <c r="B30" s="7" t="str">
        <f>"60852024012617375413856"</f>
        <v>60852024012617375413856</v>
      </c>
      <c r="C30" s="7" t="str">
        <f t="shared" si="0"/>
        <v>0101</v>
      </c>
      <c r="D30" s="7" t="s">
        <v>7</v>
      </c>
      <c r="E30" s="7" t="s">
        <v>8</v>
      </c>
      <c r="F30" s="7" t="str">
        <f>"李成杰"</f>
        <v>李成杰</v>
      </c>
    </row>
    <row r="31" spans="1:6" ht="30" customHeight="1">
      <c r="A31" s="7">
        <v>29</v>
      </c>
      <c r="B31" s="7" t="str">
        <f>"60852024012617584113880"</f>
        <v>60852024012617584113880</v>
      </c>
      <c r="C31" s="7" t="str">
        <f t="shared" si="0"/>
        <v>0101</v>
      </c>
      <c r="D31" s="7" t="s">
        <v>7</v>
      </c>
      <c r="E31" s="7" t="s">
        <v>8</v>
      </c>
      <c r="F31" s="7" t="str">
        <f>"曾守德"</f>
        <v>曾守德</v>
      </c>
    </row>
    <row r="32" spans="1:6" ht="30" customHeight="1">
      <c r="A32" s="7">
        <v>30</v>
      </c>
      <c r="B32" s="7" t="str">
        <f>"60852024012616084413732"</f>
        <v>60852024012616084413732</v>
      </c>
      <c r="C32" s="7" t="str">
        <f t="shared" si="0"/>
        <v>0101</v>
      </c>
      <c r="D32" s="7" t="s">
        <v>7</v>
      </c>
      <c r="E32" s="7" t="s">
        <v>8</v>
      </c>
      <c r="F32" s="7" t="str">
        <f>"王媚"</f>
        <v>王媚</v>
      </c>
    </row>
    <row r="33" spans="1:6" ht="30" customHeight="1">
      <c r="A33" s="7">
        <v>31</v>
      </c>
      <c r="B33" s="7" t="str">
        <f>"60852024012618093513885"</f>
        <v>60852024012618093513885</v>
      </c>
      <c r="C33" s="7" t="str">
        <f t="shared" si="0"/>
        <v>0101</v>
      </c>
      <c r="D33" s="7" t="s">
        <v>7</v>
      </c>
      <c r="E33" s="7" t="s">
        <v>8</v>
      </c>
      <c r="F33" s="7" t="str">
        <f>"温国武"</f>
        <v>温国武</v>
      </c>
    </row>
    <row r="34" spans="1:6" ht="30" customHeight="1">
      <c r="A34" s="7">
        <v>32</v>
      </c>
      <c r="B34" s="7" t="str">
        <f>"60852024012618202313889"</f>
        <v>60852024012618202313889</v>
      </c>
      <c r="C34" s="7" t="str">
        <f t="shared" si="0"/>
        <v>0101</v>
      </c>
      <c r="D34" s="7" t="s">
        <v>7</v>
      </c>
      <c r="E34" s="7" t="s">
        <v>8</v>
      </c>
      <c r="F34" s="7" t="str">
        <f>"吴春燕"</f>
        <v>吴春燕</v>
      </c>
    </row>
    <row r="35" spans="1:6" ht="30" customHeight="1">
      <c r="A35" s="7">
        <v>33</v>
      </c>
      <c r="B35" s="7" t="str">
        <f>"60852024012618542513918"</f>
        <v>60852024012618542513918</v>
      </c>
      <c r="C35" s="7" t="str">
        <f t="shared" si="0"/>
        <v>0101</v>
      </c>
      <c r="D35" s="7" t="s">
        <v>7</v>
      </c>
      <c r="E35" s="7" t="s">
        <v>8</v>
      </c>
      <c r="F35" s="7" t="str">
        <f>"李成丰"</f>
        <v>李成丰</v>
      </c>
    </row>
    <row r="36" spans="1:6" ht="30" customHeight="1">
      <c r="A36" s="7">
        <v>34</v>
      </c>
      <c r="B36" s="7" t="str">
        <f>"60852024012619060413927"</f>
        <v>60852024012619060413927</v>
      </c>
      <c r="C36" s="7" t="str">
        <f t="shared" si="0"/>
        <v>0101</v>
      </c>
      <c r="D36" s="7" t="s">
        <v>7</v>
      </c>
      <c r="E36" s="7" t="s">
        <v>8</v>
      </c>
      <c r="F36" s="7" t="str">
        <f>"吴多举"</f>
        <v>吴多举</v>
      </c>
    </row>
    <row r="37" spans="1:6" ht="30" customHeight="1">
      <c r="A37" s="7">
        <v>35</v>
      </c>
      <c r="B37" s="7" t="str">
        <f>"60852024012615465913689"</f>
        <v>60852024012615465913689</v>
      </c>
      <c r="C37" s="7" t="str">
        <f t="shared" si="0"/>
        <v>0101</v>
      </c>
      <c r="D37" s="7" t="s">
        <v>7</v>
      </c>
      <c r="E37" s="7" t="s">
        <v>8</v>
      </c>
      <c r="F37" s="7" t="str">
        <f>"王汉能"</f>
        <v>王汉能</v>
      </c>
    </row>
    <row r="38" spans="1:6" ht="30" customHeight="1">
      <c r="A38" s="7">
        <v>36</v>
      </c>
      <c r="B38" s="7" t="str">
        <f>"60852024012618410113905"</f>
        <v>60852024012618410113905</v>
      </c>
      <c r="C38" s="7" t="str">
        <f t="shared" si="0"/>
        <v>0101</v>
      </c>
      <c r="D38" s="7" t="s">
        <v>7</v>
      </c>
      <c r="E38" s="7" t="s">
        <v>8</v>
      </c>
      <c r="F38" s="7" t="str">
        <f>"吴海云"</f>
        <v>吴海云</v>
      </c>
    </row>
    <row r="39" spans="1:6" ht="30" customHeight="1">
      <c r="A39" s="7">
        <v>37</v>
      </c>
      <c r="B39" s="7" t="str">
        <f>"60852024012619112913932"</f>
        <v>60852024012619112913932</v>
      </c>
      <c r="C39" s="7" t="str">
        <f t="shared" si="0"/>
        <v>0101</v>
      </c>
      <c r="D39" s="7" t="s">
        <v>7</v>
      </c>
      <c r="E39" s="7" t="s">
        <v>8</v>
      </c>
      <c r="F39" s="7" t="str">
        <f>"陈国庆"</f>
        <v>陈国庆</v>
      </c>
    </row>
    <row r="40" spans="1:6" ht="30" customHeight="1">
      <c r="A40" s="7">
        <v>38</v>
      </c>
      <c r="B40" s="7" t="str">
        <f>"60852024012620040813971"</f>
        <v>60852024012620040813971</v>
      </c>
      <c r="C40" s="7" t="str">
        <f t="shared" si="0"/>
        <v>0101</v>
      </c>
      <c r="D40" s="7" t="s">
        <v>7</v>
      </c>
      <c r="E40" s="7" t="s">
        <v>8</v>
      </c>
      <c r="F40" s="7" t="str">
        <f>"吴挺康"</f>
        <v>吴挺康</v>
      </c>
    </row>
    <row r="41" spans="1:6" ht="30" customHeight="1">
      <c r="A41" s="7">
        <v>39</v>
      </c>
      <c r="B41" s="7" t="str">
        <f>"60852024012619525313962"</f>
        <v>60852024012619525313962</v>
      </c>
      <c r="C41" s="7" t="str">
        <f t="shared" si="0"/>
        <v>0101</v>
      </c>
      <c r="D41" s="7" t="s">
        <v>7</v>
      </c>
      <c r="E41" s="7" t="s">
        <v>8</v>
      </c>
      <c r="F41" s="7" t="str">
        <f>"赖宇恒"</f>
        <v>赖宇恒</v>
      </c>
    </row>
    <row r="42" spans="1:6" ht="30" customHeight="1">
      <c r="A42" s="7">
        <v>40</v>
      </c>
      <c r="B42" s="7" t="str">
        <f>"60852024012617294013849"</f>
        <v>60852024012617294013849</v>
      </c>
      <c r="C42" s="7" t="str">
        <f t="shared" si="0"/>
        <v>0101</v>
      </c>
      <c r="D42" s="7" t="s">
        <v>7</v>
      </c>
      <c r="E42" s="7" t="s">
        <v>8</v>
      </c>
      <c r="F42" s="7" t="str">
        <f>"林尤丰"</f>
        <v>林尤丰</v>
      </c>
    </row>
    <row r="43" spans="1:6" ht="30" customHeight="1">
      <c r="A43" s="7">
        <v>41</v>
      </c>
      <c r="B43" s="7" t="str">
        <f>"60852024012622394414099"</f>
        <v>60852024012622394414099</v>
      </c>
      <c r="C43" s="7" t="str">
        <f t="shared" si="0"/>
        <v>0101</v>
      </c>
      <c r="D43" s="7" t="s">
        <v>7</v>
      </c>
      <c r="E43" s="7" t="s">
        <v>8</v>
      </c>
      <c r="F43" s="7" t="str">
        <f>"周茹"</f>
        <v>周茹</v>
      </c>
    </row>
    <row r="44" spans="1:6" ht="30" customHeight="1">
      <c r="A44" s="7">
        <v>42</v>
      </c>
      <c r="B44" s="7" t="str">
        <f>"60852024012622104114081"</f>
        <v>60852024012622104114081</v>
      </c>
      <c r="C44" s="7" t="str">
        <f t="shared" si="0"/>
        <v>0101</v>
      </c>
      <c r="D44" s="7" t="s">
        <v>7</v>
      </c>
      <c r="E44" s="7" t="s">
        <v>8</v>
      </c>
      <c r="F44" s="7" t="str">
        <f>"陈南姑"</f>
        <v>陈南姑</v>
      </c>
    </row>
    <row r="45" spans="1:6" ht="30" customHeight="1">
      <c r="A45" s="7">
        <v>43</v>
      </c>
      <c r="B45" s="7" t="str">
        <f>"60852024012622593214111"</f>
        <v>60852024012622593214111</v>
      </c>
      <c r="C45" s="7" t="str">
        <f t="shared" si="0"/>
        <v>0101</v>
      </c>
      <c r="D45" s="7" t="s">
        <v>7</v>
      </c>
      <c r="E45" s="7" t="s">
        <v>8</v>
      </c>
      <c r="F45" s="7" t="str">
        <f>"陈腾"</f>
        <v>陈腾</v>
      </c>
    </row>
    <row r="46" spans="1:6" ht="30" customHeight="1">
      <c r="A46" s="7">
        <v>44</v>
      </c>
      <c r="B46" s="7" t="str">
        <f>"60852024012609193912938"</f>
        <v>60852024012609193912938</v>
      </c>
      <c r="C46" s="7" t="str">
        <f t="shared" si="0"/>
        <v>0101</v>
      </c>
      <c r="D46" s="7" t="s">
        <v>7</v>
      </c>
      <c r="E46" s="7" t="s">
        <v>8</v>
      </c>
      <c r="F46" s="7" t="str">
        <f>"王云辉"</f>
        <v>王云辉</v>
      </c>
    </row>
    <row r="47" spans="1:6" ht="30" customHeight="1">
      <c r="A47" s="7">
        <v>45</v>
      </c>
      <c r="B47" s="7" t="str">
        <f>"60852024012700301314141"</f>
        <v>60852024012700301314141</v>
      </c>
      <c r="C47" s="7" t="str">
        <f t="shared" si="0"/>
        <v>0101</v>
      </c>
      <c r="D47" s="7" t="s">
        <v>7</v>
      </c>
      <c r="E47" s="7" t="s">
        <v>8</v>
      </c>
      <c r="F47" s="7" t="str">
        <f>"王樱潼"</f>
        <v>王樱潼</v>
      </c>
    </row>
    <row r="48" spans="1:6" ht="30" customHeight="1">
      <c r="A48" s="7">
        <v>46</v>
      </c>
      <c r="B48" s="7" t="str">
        <f>"60852024012702094014150"</f>
        <v>60852024012702094014150</v>
      </c>
      <c r="C48" s="7" t="str">
        <f t="shared" si="0"/>
        <v>0101</v>
      </c>
      <c r="D48" s="7" t="s">
        <v>7</v>
      </c>
      <c r="E48" s="7" t="s">
        <v>8</v>
      </c>
      <c r="F48" s="7" t="str">
        <f>"唐惠琳"</f>
        <v>唐惠琳</v>
      </c>
    </row>
    <row r="49" spans="1:6" ht="30" customHeight="1">
      <c r="A49" s="7">
        <v>47</v>
      </c>
      <c r="B49" s="7" t="str">
        <f>"60852024012610534913228"</f>
        <v>60852024012610534913228</v>
      </c>
      <c r="C49" s="7" t="str">
        <f t="shared" si="0"/>
        <v>0101</v>
      </c>
      <c r="D49" s="7" t="s">
        <v>7</v>
      </c>
      <c r="E49" s="7" t="s">
        <v>8</v>
      </c>
      <c r="F49" s="7" t="str">
        <f>"梁哲"</f>
        <v>梁哲</v>
      </c>
    </row>
    <row r="50" spans="1:6" ht="30" customHeight="1">
      <c r="A50" s="7">
        <v>48</v>
      </c>
      <c r="B50" s="7" t="str">
        <f>"60852024012710162114193"</f>
        <v>60852024012710162114193</v>
      </c>
      <c r="C50" s="7" t="str">
        <f t="shared" si="0"/>
        <v>0101</v>
      </c>
      <c r="D50" s="7" t="s">
        <v>7</v>
      </c>
      <c r="E50" s="7" t="s">
        <v>8</v>
      </c>
      <c r="F50" s="7" t="str">
        <f>"高僖"</f>
        <v>高僖</v>
      </c>
    </row>
    <row r="51" spans="1:6" ht="30" customHeight="1">
      <c r="A51" s="7">
        <v>49</v>
      </c>
      <c r="B51" s="7" t="str">
        <f>"60852024012609301212976"</f>
        <v>60852024012609301212976</v>
      </c>
      <c r="C51" s="7" t="str">
        <f t="shared" si="0"/>
        <v>0101</v>
      </c>
      <c r="D51" s="7" t="s">
        <v>7</v>
      </c>
      <c r="E51" s="7" t="s">
        <v>8</v>
      </c>
      <c r="F51" s="7" t="str">
        <f>"胡平"</f>
        <v>胡平</v>
      </c>
    </row>
    <row r="52" spans="1:6" ht="30" customHeight="1">
      <c r="A52" s="7">
        <v>50</v>
      </c>
      <c r="B52" s="7" t="str">
        <f>"60852024012711241414226"</f>
        <v>60852024012711241414226</v>
      </c>
      <c r="C52" s="7" t="str">
        <f t="shared" si="0"/>
        <v>0101</v>
      </c>
      <c r="D52" s="7" t="s">
        <v>7</v>
      </c>
      <c r="E52" s="7" t="s">
        <v>8</v>
      </c>
      <c r="F52" s="7" t="str">
        <f>"黎惠娴"</f>
        <v>黎惠娴</v>
      </c>
    </row>
    <row r="53" spans="1:6" ht="30" customHeight="1">
      <c r="A53" s="7">
        <v>51</v>
      </c>
      <c r="B53" s="7" t="str">
        <f>"60852024012701050014146"</f>
        <v>60852024012701050014146</v>
      </c>
      <c r="C53" s="7" t="str">
        <f t="shared" si="0"/>
        <v>0101</v>
      </c>
      <c r="D53" s="7" t="s">
        <v>7</v>
      </c>
      <c r="E53" s="7" t="s">
        <v>8</v>
      </c>
      <c r="F53" s="7" t="str">
        <f>"卢金鸿"</f>
        <v>卢金鸿</v>
      </c>
    </row>
    <row r="54" spans="1:6" ht="30" customHeight="1">
      <c r="A54" s="7">
        <v>52</v>
      </c>
      <c r="B54" s="7" t="str">
        <f>"60852024012620562514016"</f>
        <v>60852024012620562514016</v>
      </c>
      <c r="C54" s="7" t="str">
        <f t="shared" si="0"/>
        <v>0101</v>
      </c>
      <c r="D54" s="7" t="s">
        <v>7</v>
      </c>
      <c r="E54" s="7" t="s">
        <v>8</v>
      </c>
      <c r="F54" s="7" t="str">
        <f>"郑春柔"</f>
        <v>郑春柔</v>
      </c>
    </row>
    <row r="55" spans="1:6" ht="30" customHeight="1">
      <c r="A55" s="7">
        <v>53</v>
      </c>
      <c r="B55" s="7" t="str">
        <f>"60852024012712411014271"</f>
        <v>60852024012712411014271</v>
      </c>
      <c r="C55" s="7" t="str">
        <f t="shared" si="0"/>
        <v>0101</v>
      </c>
      <c r="D55" s="7" t="s">
        <v>7</v>
      </c>
      <c r="E55" s="7" t="s">
        <v>8</v>
      </c>
      <c r="F55" s="7" t="str">
        <f>"黄培峻"</f>
        <v>黄培峻</v>
      </c>
    </row>
    <row r="56" spans="1:6" ht="30" customHeight="1">
      <c r="A56" s="7">
        <v>54</v>
      </c>
      <c r="B56" s="7" t="str">
        <f>"60852024012714480614335"</f>
        <v>60852024012714480614335</v>
      </c>
      <c r="C56" s="7" t="str">
        <f t="shared" si="0"/>
        <v>0101</v>
      </c>
      <c r="D56" s="7" t="s">
        <v>7</v>
      </c>
      <c r="E56" s="7" t="s">
        <v>8</v>
      </c>
      <c r="F56" s="7" t="str">
        <f>"梁海娇"</f>
        <v>梁海娇</v>
      </c>
    </row>
    <row r="57" spans="1:6" ht="30" customHeight="1">
      <c r="A57" s="7">
        <v>55</v>
      </c>
      <c r="B57" s="7" t="str">
        <f>"60852024012614122913535"</f>
        <v>60852024012614122913535</v>
      </c>
      <c r="C57" s="7" t="str">
        <f t="shared" si="0"/>
        <v>0101</v>
      </c>
      <c r="D57" s="7" t="s">
        <v>7</v>
      </c>
      <c r="E57" s="7" t="s">
        <v>8</v>
      </c>
      <c r="F57" s="7" t="str">
        <f>"李弘"</f>
        <v>李弘</v>
      </c>
    </row>
    <row r="58" spans="1:6" ht="30" customHeight="1">
      <c r="A58" s="7">
        <v>56</v>
      </c>
      <c r="B58" s="7" t="str">
        <f>"60852024012710453514204"</f>
        <v>60852024012710453514204</v>
      </c>
      <c r="C58" s="7" t="str">
        <f t="shared" si="0"/>
        <v>0101</v>
      </c>
      <c r="D58" s="7" t="s">
        <v>7</v>
      </c>
      <c r="E58" s="7" t="s">
        <v>8</v>
      </c>
      <c r="F58" s="7" t="str">
        <f>"卢惠云"</f>
        <v>卢惠云</v>
      </c>
    </row>
    <row r="59" spans="1:6" ht="30" customHeight="1">
      <c r="A59" s="7">
        <v>57</v>
      </c>
      <c r="B59" s="7" t="str">
        <f>"60852024012717060614396"</f>
        <v>60852024012717060614396</v>
      </c>
      <c r="C59" s="7" t="str">
        <f t="shared" si="0"/>
        <v>0101</v>
      </c>
      <c r="D59" s="7" t="s">
        <v>7</v>
      </c>
      <c r="E59" s="7" t="s">
        <v>8</v>
      </c>
      <c r="F59" s="7" t="str">
        <f>"孔丽洁"</f>
        <v>孔丽洁</v>
      </c>
    </row>
    <row r="60" spans="1:6" ht="30" customHeight="1">
      <c r="A60" s="7">
        <v>58</v>
      </c>
      <c r="B60" s="7" t="str">
        <f>"60852024012719145214446"</f>
        <v>60852024012719145214446</v>
      </c>
      <c r="C60" s="7" t="str">
        <f t="shared" si="0"/>
        <v>0101</v>
      </c>
      <c r="D60" s="7" t="s">
        <v>7</v>
      </c>
      <c r="E60" s="7" t="s">
        <v>8</v>
      </c>
      <c r="F60" s="7" t="str">
        <f>"农广南"</f>
        <v>农广南</v>
      </c>
    </row>
    <row r="61" spans="1:6" ht="30" customHeight="1">
      <c r="A61" s="7">
        <v>59</v>
      </c>
      <c r="B61" s="7" t="str">
        <f>"60852024012718455914438"</f>
        <v>60852024012718455914438</v>
      </c>
      <c r="C61" s="7" t="str">
        <f t="shared" si="0"/>
        <v>0101</v>
      </c>
      <c r="D61" s="7" t="s">
        <v>7</v>
      </c>
      <c r="E61" s="7" t="s">
        <v>8</v>
      </c>
      <c r="F61" s="7" t="str">
        <f>"郭伟健"</f>
        <v>郭伟健</v>
      </c>
    </row>
    <row r="62" spans="1:6" ht="30" customHeight="1">
      <c r="A62" s="7">
        <v>60</v>
      </c>
      <c r="B62" s="7" t="str">
        <f>"60852024012709345214175"</f>
        <v>60852024012709345214175</v>
      </c>
      <c r="C62" s="7" t="str">
        <f t="shared" si="0"/>
        <v>0101</v>
      </c>
      <c r="D62" s="7" t="s">
        <v>7</v>
      </c>
      <c r="E62" s="7" t="s">
        <v>8</v>
      </c>
      <c r="F62" s="7" t="str">
        <f>"吴佳伟"</f>
        <v>吴佳伟</v>
      </c>
    </row>
    <row r="63" spans="1:6" ht="30" customHeight="1">
      <c r="A63" s="7">
        <v>61</v>
      </c>
      <c r="B63" s="7" t="str">
        <f>"60852024012610301513169"</f>
        <v>60852024012610301513169</v>
      </c>
      <c r="C63" s="7" t="str">
        <f t="shared" si="0"/>
        <v>0101</v>
      </c>
      <c r="D63" s="7" t="s">
        <v>7</v>
      </c>
      <c r="E63" s="7" t="s">
        <v>8</v>
      </c>
      <c r="F63" s="7" t="str">
        <f>"林千"</f>
        <v>林千</v>
      </c>
    </row>
    <row r="64" spans="1:6" ht="30" customHeight="1">
      <c r="A64" s="7">
        <v>62</v>
      </c>
      <c r="B64" s="7" t="str">
        <f>"60852024012617475213867"</f>
        <v>60852024012617475213867</v>
      </c>
      <c r="C64" s="7" t="str">
        <f t="shared" si="0"/>
        <v>0101</v>
      </c>
      <c r="D64" s="7" t="s">
        <v>7</v>
      </c>
      <c r="E64" s="7" t="s">
        <v>8</v>
      </c>
      <c r="F64" s="7" t="str">
        <f>"林宁"</f>
        <v>林宁</v>
      </c>
    </row>
    <row r="65" spans="1:6" ht="30" customHeight="1">
      <c r="A65" s="7">
        <v>63</v>
      </c>
      <c r="B65" s="7" t="str">
        <f>"60852024012721583214519"</f>
        <v>60852024012721583214519</v>
      </c>
      <c r="C65" s="7" t="str">
        <f t="shared" si="0"/>
        <v>0101</v>
      </c>
      <c r="D65" s="7" t="s">
        <v>7</v>
      </c>
      <c r="E65" s="7" t="s">
        <v>8</v>
      </c>
      <c r="F65" s="7" t="str">
        <f>"梁敏"</f>
        <v>梁敏</v>
      </c>
    </row>
    <row r="66" spans="1:6" ht="30" customHeight="1">
      <c r="A66" s="7">
        <v>64</v>
      </c>
      <c r="B66" s="7" t="str">
        <f>"60852024012722341314533"</f>
        <v>60852024012722341314533</v>
      </c>
      <c r="C66" s="7" t="str">
        <f t="shared" si="0"/>
        <v>0101</v>
      </c>
      <c r="D66" s="7" t="s">
        <v>7</v>
      </c>
      <c r="E66" s="7" t="s">
        <v>8</v>
      </c>
      <c r="F66" s="7" t="str">
        <f>"潘清联"</f>
        <v>潘清联</v>
      </c>
    </row>
    <row r="67" spans="1:6" ht="30" customHeight="1">
      <c r="A67" s="7">
        <v>65</v>
      </c>
      <c r="B67" s="7" t="str">
        <f>"60852024012718560114441"</f>
        <v>60852024012718560114441</v>
      </c>
      <c r="C67" s="7" t="str">
        <f aca="true" t="shared" si="1" ref="C67:C130">"0101"</f>
        <v>0101</v>
      </c>
      <c r="D67" s="7" t="s">
        <v>7</v>
      </c>
      <c r="E67" s="7" t="s">
        <v>8</v>
      </c>
      <c r="F67" s="7" t="str">
        <f>"吴毓翔"</f>
        <v>吴毓翔</v>
      </c>
    </row>
    <row r="68" spans="1:6" ht="30" customHeight="1">
      <c r="A68" s="7">
        <v>66</v>
      </c>
      <c r="B68" s="7" t="str">
        <f>"60852024012723474014560"</f>
        <v>60852024012723474014560</v>
      </c>
      <c r="C68" s="7" t="str">
        <f t="shared" si="1"/>
        <v>0101</v>
      </c>
      <c r="D68" s="7" t="s">
        <v>7</v>
      </c>
      <c r="E68" s="7" t="s">
        <v>8</v>
      </c>
      <c r="F68" s="7" t="str">
        <f>"黄云斌"</f>
        <v>黄云斌</v>
      </c>
    </row>
    <row r="69" spans="1:6" ht="30" customHeight="1">
      <c r="A69" s="7">
        <v>67</v>
      </c>
      <c r="B69" s="7" t="str">
        <f>"60852024012810344714608"</f>
        <v>60852024012810344714608</v>
      </c>
      <c r="C69" s="7" t="str">
        <f t="shared" si="1"/>
        <v>0101</v>
      </c>
      <c r="D69" s="7" t="s">
        <v>7</v>
      </c>
      <c r="E69" s="7" t="s">
        <v>8</v>
      </c>
      <c r="F69" s="7" t="str">
        <f>"韦富怀"</f>
        <v>韦富怀</v>
      </c>
    </row>
    <row r="70" spans="1:6" ht="30" customHeight="1">
      <c r="A70" s="7">
        <v>68</v>
      </c>
      <c r="B70" s="7" t="str">
        <f>"60852024012800310814568"</f>
        <v>60852024012800310814568</v>
      </c>
      <c r="C70" s="7" t="str">
        <f t="shared" si="1"/>
        <v>0101</v>
      </c>
      <c r="D70" s="7" t="s">
        <v>7</v>
      </c>
      <c r="E70" s="7" t="s">
        <v>8</v>
      </c>
      <c r="F70" s="7" t="str">
        <f>"李钖"</f>
        <v>李钖</v>
      </c>
    </row>
    <row r="71" spans="1:6" ht="30" customHeight="1">
      <c r="A71" s="7">
        <v>69</v>
      </c>
      <c r="B71" s="7" t="str">
        <f>"60852024012812010514641"</f>
        <v>60852024012812010514641</v>
      </c>
      <c r="C71" s="7" t="str">
        <f t="shared" si="1"/>
        <v>0101</v>
      </c>
      <c r="D71" s="7" t="s">
        <v>7</v>
      </c>
      <c r="E71" s="7" t="s">
        <v>8</v>
      </c>
      <c r="F71" s="7" t="str">
        <f>"吴淑娟"</f>
        <v>吴淑娟</v>
      </c>
    </row>
    <row r="72" spans="1:6" ht="30" customHeight="1">
      <c r="A72" s="7">
        <v>70</v>
      </c>
      <c r="B72" s="7" t="str">
        <f>"60852024012813324214674"</f>
        <v>60852024012813324214674</v>
      </c>
      <c r="C72" s="7" t="str">
        <f t="shared" si="1"/>
        <v>0101</v>
      </c>
      <c r="D72" s="7" t="s">
        <v>7</v>
      </c>
      <c r="E72" s="7" t="s">
        <v>8</v>
      </c>
      <c r="F72" s="7" t="str">
        <f>"曾海虹"</f>
        <v>曾海虹</v>
      </c>
    </row>
    <row r="73" spans="1:6" ht="30" customHeight="1">
      <c r="A73" s="7">
        <v>71</v>
      </c>
      <c r="B73" s="7" t="str">
        <f>"60852024012722425414537"</f>
        <v>60852024012722425414537</v>
      </c>
      <c r="C73" s="7" t="str">
        <f t="shared" si="1"/>
        <v>0101</v>
      </c>
      <c r="D73" s="7" t="s">
        <v>7</v>
      </c>
      <c r="E73" s="7" t="s">
        <v>8</v>
      </c>
      <c r="F73" s="7" t="str">
        <f>"冯鸿"</f>
        <v>冯鸿</v>
      </c>
    </row>
    <row r="74" spans="1:6" ht="30" customHeight="1">
      <c r="A74" s="7">
        <v>72</v>
      </c>
      <c r="B74" s="7" t="str">
        <f>"60852024012814244714696"</f>
        <v>60852024012814244714696</v>
      </c>
      <c r="C74" s="7" t="str">
        <f t="shared" si="1"/>
        <v>0101</v>
      </c>
      <c r="D74" s="7" t="s">
        <v>7</v>
      </c>
      <c r="E74" s="7" t="s">
        <v>8</v>
      </c>
      <c r="F74" s="7" t="str">
        <f>"郑东俊"</f>
        <v>郑东俊</v>
      </c>
    </row>
    <row r="75" spans="1:6" ht="30" customHeight="1">
      <c r="A75" s="7">
        <v>73</v>
      </c>
      <c r="B75" s="7" t="str">
        <f>"60852024012816043014731"</f>
        <v>60852024012816043014731</v>
      </c>
      <c r="C75" s="7" t="str">
        <f t="shared" si="1"/>
        <v>0101</v>
      </c>
      <c r="D75" s="7" t="s">
        <v>7</v>
      </c>
      <c r="E75" s="7" t="s">
        <v>8</v>
      </c>
      <c r="F75" s="7" t="str">
        <f>"刘齐昊"</f>
        <v>刘齐昊</v>
      </c>
    </row>
    <row r="76" spans="1:6" ht="30" customHeight="1">
      <c r="A76" s="7">
        <v>74</v>
      </c>
      <c r="B76" s="7" t="str">
        <f>"60852024012816195414735"</f>
        <v>60852024012816195414735</v>
      </c>
      <c r="C76" s="7" t="str">
        <f t="shared" si="1"/>
        <v>0101</v>
      </c>
      <c r="D76" s="7" t="s">
        <v>7</v>
      </c>
      <c r="E76" s="7" t="s">
        <v>8</v>
      </c>
      <c r="F76" s="7" t="str">
        <f>"符传明"</f>
        <v>符传明</v>
      </c>
    </row>
    <row r="77" spans="1:6" ht="30" customHeight="1">
      <c r="A77" s="7">
        <v>75</v>
      </c>
      <c r="B77" s="7" t="str">
        <f>"60852024012819213614816"</f>
        <v>60852024012819213614816</v>
      </c>
      <c r="C77" s="7" t="str">
        <f t="shared" si="1"/>
        <v>0101</v>
      </c>
      <c r="D77" s="7" t="s">
        <v>7</v>
      </c>
      <c r="E77" s="7" t="s">
        <v>8</v>
      </c>
      <c r="F77" s="7" t="str">
        <f>"吴浩玮"</f>
        <v>吴浩玮</v>
      </c>
    </row>
    <row r="78" spans="1:6" ht="30" customHeight="1">
      <c r="A78" s="7">
        <v>76</v>
      </c>
      <c r="B78" s="7" t="str">
        <f>"60852024012819004814808"</f>
        <v>60852024012819004814808</v>
      </c>
      <c r="C78" s="7" t="str">
        <f t="shared" si="1"/>
        <v>0101</v>
      </c>
      <c r="D78" s="7" t="s">
        <v>7</v>
      </c>
      <c r="E78" s="7" t="s">
        <v>8</v>
      </c>
      <c r="F78" s="7" t="str">
        <f>"梁昊"</f>
        <v>梁昊</v>
      </c>
    </row>
    <row r="79" spans="1:6" ht="30" customHeight="1">
      <c r="A79" s="7">
        <v>77</v>
      </c>
      <c r="B79" s="7" t="str">
        <f>"60852024012822030714917"</f>
        <v>60852024012822030714917</v>
      </c>
      <c r="C79" s="7" t="str">
        <f t="shared" si="1"/>
        <v>0101</v>
      </c>
      <c r="D79" s="7" t="s">
        <v>7</v>
      </c>
      <c r="E79" s="7" t="s">
        <v>8</v>
      </c>
      <c r="F79" s="7" t="str">
        <f>"谢人为"</f>
        <v>谢人为</v>
      </c>
    </row>
    <row r="80" spans="1:6" ht="30" customHeight="1">
      <c r="A80" s="7">
        <v>78</v>
      </c>
      <c r="B80" s="7" t="str">
        <f>"60852024012821500314910"</f>
        <v>60852024012821500314910</v>
      </c>
      <c r="C80" s="7" t="str">
        <f t="shared" si="1"/>
        <v>0101</v>
      </c>
      <c r="D80" s="7" t="s">
        <v>7</v>
      </c>
      <c r="E80" s="7" t="s">
        <v>8</v>
      </c>
      <c r="F80" s="7" t="str">
        <f>"王泰健"</f>
        <v>王泰健</v>
      </c>
    </row>
    <row r="81" spans="1:6" ht="30" customHeight="1">
      <c r="A81" s="7">
        <v>79</v>
      </c>
      <c r="B81" s="7" t="str">
        <f>"60852024012900004414965"</f>
        <v>60852024012900004414965</v>
      </c>
      <c r="C81" s="7" t="str">
        <f t="shared" si="1"/>
        <v>0101</v>
      </c>
      <c r="D81" s="7" t="s">
        <v>7</v>
      </c>
      <c r="E81" s="7" t="s">
        <v>8</v>
      </c>
      <c r="F81" s="7" t="str">
        <f>"陈雪宁"</f>
        <v>陈雪宁</v>
      </c>
    </row>
    <row r="82" spans="1:6" ht="30" customHeight="1">
      <c r="A82" s="7">
        <v>80</v>
      </c>
      <c r="B82" s="7" t="str">
        <f>"60852024012823514714963"</f>
        <v>60852024012823514714963</v>
      </c>
      <c r="C82" s="7" t="str">
        <f t="shared" si="1"/>
        <v>0101</v>
      </c>
      <c r="D82" s="7" t="s">
        <v>7</v>
      </c>
      <c r="E82" s="7" t="s">
        <v>8</v>
      </c>
      <c r="F82" s="7" t="str">
        <f>"陈炳文"</f>
        <v>陈炳文</v>
      </c>
    </row>
    <row r="83" spans="1:6" ht="30" customHeight="1">
      <c r="A83" s="7">
        <v>81</v>
      </c>
      <c r="B83" s="7" t="str">
        <f>"60852024012823204014950"</f>
        <v>60852024012823204014950</v>
      </c>
      <c r="C83" s="7" t="str">
        <f t="shared" si="1"/>
        <v>0101</v>
      </c>
      <c r="D83" s="7" t="s">
        <v>7</v>
      </c>
      <c r="E83" s="7" t="s">
        <v>8</v>
      </c>
      <c r="F83" s="7" t="str">
        <f>"郭永祥"</f>
        <v>郭永祥</v>
      </c>
    </row>
    <row r="84" spans="1:6" ht="30" customHeight="1">
      <c r="A84" s="7">
        <v>82</v>
      </c>
      <c r="B84" s="7" t="str">
        <f>"60852024012716512114387"</f>
        <v>60852024012716512114387</v>
      </c>
      <c r="C84" s="7" t="str">
        <f t="shared" si="1"/>
        <v>0101</v>
      </c>
      <c r="D84" s="7" t="s">
        <v>7</v>
      </c>
      <c r="E84" s="7" t="s">
        <v>8</v>
      </c>
      <c r="F84" s="7" t="str">
        <f>"王越加"</f>
        <v>王越加</v>
      </c>
    </row>
    <row r="85" spans="1:6" ht="30" customHeight="1">
      <c r="A85" s="7">
        <v>83</v>
      </c>
      <c r="B85" s="7" t="str">
        <f>"60852024012908304114990"</f>
        <v>60852024012908304114990</v>
      </c>
      <c r="C85" s="7" t="str">
        <f t="shared" si="1"/>
        <v>0101</v>
      </c>
      <c r="D85" s="7" t="s">
        <v>7</v>
      </c>
      <c r="E85" s="7" t="s">
        <v>8</v>
      </c>
      <c r="F85" s="7" t="str">
        <f>"郑帅"</f>
        <v>郑帅</v>
      </c>
    </row>
    <row r="86" spans="1:6" ht="30" customHeight="1">
      <c r="A86" s="7">
        <v>84</v>
      </c>
      <c r="B86" s="7" t="str">
        <f>"60852024012909002715060"</f>
        <v>60852024012909002715060</v>
      </c>
      <c r="C86" s="7" t="str">
        <f t="shared" si="1"/>
        <v>0101</v>
      </c>
      <c r="D86" s="7" t="s">
        <v>7</v>
      </c>
      <c r="E86" s="7" t="s">
        <v>8</v>
      </c>
      <c r="F86" s="7" t="str">
        <f>"刘春余"</f>
        <v>刘春余</v>
      </c>
    </row>
    <row r="87" spans="1:6" ht="30" customHeight="1">
      <c r="A87" s="7">
        <v>85</v>
      </c>
      <c r="B87" s="7" t="str">
        <f>"60852024012909400515151"</f>
        <v>60852024012909400515151</v>
      </c>
      <c r="C87" s="7" t="str">
        <f t="shared" si="1"/>
        <v>0101</v>
      </c>
      <c r="D87" s="7" t="s">
        <v>7</v>
      </c>
      <c r="E87" s="7" t="s">
        <v>8</v>
      </c>
      <c r="F87" s="7" t="str">
        <f>"黎品良"</f>
        <v>黎品良</v>
      </c>
    </row>
    <row r="88" spans="1:6" ht="30" customHeight="1">
      <c r="A88" s="7">
        <v>86</v>
      </c>
      <c r="B88" s="7" t="str">
        <f>"60852024012909361115138"</f>
        <v>60852024012909361115138</v>
      </c>
      <c r="C88" s="7" t="str">
        <f t="shared" si="1"/>
        <v>0101</v>
      </c>
      <c r="D88" s="7" t="s">
        <v>7</v>
      </c>
      <c r="E88" s="7" t="s">
        <v>8</v>
      </c>
      <c r="F88" s="7" t="str">
        <f>"林先钰"</f>
        <v>林先钰</v>
      </c>
    </row>
    <row r="89" spans="1:6" ht="30" customHeight="1">
      <c r="A89" s="7">
        <v>87</v>
      </c>
      <c r="B89" s="7" t="str">
        <f>"60852024012910031815200"</f>
        <v>60852024012910031815200</v>
      </c>
      <c r="C89" s="7" t="str">
        <f t="shared" si="1"/>
        <v>0101</v>
      </c>
      <c r="D89" s="7" t="s">
        <v>7</v>
      </c>
      <c r="E89" s="7" t="s">
        <v>8</v>
      </c>
      <c r="F89" s="7" t="str">
        <f>"王海珍"</f>
        <v>王海珍</v>
      </c>
    </row>
    <row r="90" spans="1:6" ht="30" customHeight="1">
      <c r="A90" s="7">
        <v>88</v>
      </c>
      <c r="B90" s="7" t="str">
        <f>"60852024012910300415271"</f>
        <v>60852024012910300415271</v>
      </c>
      <c r="C90" s="7" t="str">
        <f t="shared" si="1"/>
        <v>0101</v>
      </c>
      <c r="D90" s="7" t="s">
        <v>7</v>
      </c>
      <c r="E90" s="7" t="s">
        <v>8</v>
      </c>
      <c r="F90" s="7" t="str">
        <f>"冯学杰"</f>
        <v>冯学杰</v>
      </c>
    </row>
    <row r="91" spans="1:6" ht="30" customHeight="1">
      <c r="A91" s="7">
        <v>89</v>
      </c>
      <c r="B91" s="7" t="str">
        <f>"60852024012910454515308"</f>
        <v>60852024012910454515308</v>
      </c>
      <c r="C91" s="7" t="str">
        <f t="shared" si="1"/>
        <v>0101</v>
      </c>
      <c r="D91" s="7" t="s">
        <v>7</v>
      </c>
      <c r="E91" s="7" t="s">
        <v>8</v>
      </c>
      <c r="F91" s="7" t="str">
        <f>"蒋帅"</f>
        <v>蒋帅</v>
      </c>
    </row>
    <row r="92" spans="1:6" ht="30" customHeight="1">
      <c r="A92" s="7">
        <v>90</v>
      </c>
      <c r="B92" s="7" t="str">
        <f>"60852024012617250013839"</f>
        <v>60852024012617250013839</v>
      </c>
      <c r="C92" s="7" t="str">
        <f t="shared" si="1"/>
        <v>0101</v>
      </c>
      <c r="D92" s="7" t="s">
        <v>7</v>
      </c>
      <c r="E92" s="7" t="s">
        <v>8</v>
      </c>
      <c r="F92" s="7" t="str">
        <f>"邓兆华"</f>
        <v>邓兆华</v>
      </c>
    </row>
    <row r="93" spans="1:6" ht="30" customHeight="1">
      <c r="A93" s="7">
        <v>91</v>
      </c>
      <c r="B93" s="7" t="str">
        <f>"60852024012910082415213"</f>
        <v>60852024012910082415213</v>
      </c>
      <c r="C93" s="7" t="str">
        <f t="shared" si="1"/>
        <v>0101</v>
      </c>
      <c r="D93" s="7" t="s">
        <v>7</v>
      </c>
      <c r="E93" s="7" t="s">
        <v>8</v>
      </c>
      <c r="F93" s="7" t="str">
        <f>"杨敏笙"</f>
        <v>杨敏笙</v>
      </c>
    </row>
    <row r="94" spans="1:6" ht="30" customHeight="1">
      <c r="A94" s="7">
        <v>92</v>
      </c>
      <c r="B94" s="7" t="str">
        <f>"60852024012915091915777"</f>
        <v>60852024012915091915777</v>
      </c>
      <c r="C94" s="7" t="str">
        <f t="shared" si="1"/>
        <v>0101</v>
      </c>
      <c r="D94" s="7" t="s">
        <v>7</v>
      </c>
      <c r="E94" s="7" t="s">
        <v>8</v>
      </c>
      <c r="F94" s="7" t="str">
        <f>"王玲"</f>
        <v>王玲</v>
      </c>
    </row>
    <row r="95" spans="1:6" ht="30" customHeight="1">
      <c r="A95" s="7">
        <v>93</v>
      </c>
      <c r="B95" s="7" t="str">
        <f>"60852024012915541315864"</f>
        <v>60852024012915541315864</v>
      </c>
      <c r="C95" s="7" t="str">
        <f t="shared" si="1"/>
        <v>0101</v>
      </c>
      <c r="D95" s="7" t="s">
        <v>7</v>
      </c>
      <c r="E95" s="7" t="s">
        <v>8</v>
      </c>
      <c r="F95" s="7" t="str">
        <f>"张名绚"</f>
        <v>张名绚</v>
      </c>
    </row>
    <row r="96" spans="1:6" ht="30" customHeight="1">
      <c r="A96" s="7">
        <v>94</v>
      </c>
      <c r="B96" s="7" t="str">
        <f>"60852024012915251815805"</f>
        <v>60852024012915251815805</v>
      </c>
      <c r="C96" s="7" t="str">
        <f t="shared" si="1"/>
        <v>0101</v>
      </c>
      <c r="D96" s="7" t="s">
        <v>7</v>
      </c>
      <c r="E96" s="7" t="s">
        <v>8</v>
      </c>
      <c r="F96" s="7" t="str">
        <f>"邢金媛"</f>
        <v>邢金媛</v>
      </c>
    </row>
    <row r="97" spans="1:6" ht="30" customHeight="1">
      <c r="A97" s="7">
        <v>95</v>
      </c>
      <c r="B97" s="7" t="str">
        <f>"60852024012916115315897"</f>
        <v>60852024012916115315897</v>
      </c>
      <c r="C97" s="7" t="str">
        <f t="shared" si="1"/>
        <v>0101</v>
      </c>
      <c r="D97" s="7" t="s">
        <v>7</v>
      </c>
      <c r="E97" s="7" t="s">
        <v>8</v>
      </c>
      <c r="F97" s="7" t="str">
        <f>"黄良榜"</f>
        <v>黄良榜</v>
      </c>
    </row>
    <row r="98" spans="1:6" ht="30" customHeight="1">
      <c r="A98" s="7">
        <v>96</v>
      </c>
      <c r="B98" s="7" t="str">
        <f>"60852024012917040115993"</f>
        <v>60852024012917040115993</v>
      </c>
      <c r="C98" s="7" t="str">
        <f t="shared" si="1"/>
        <v>0101</v>
      </c>
      <c r="D98" s="7" t="s">
        <v>7</v>
      </c>
      <c r="E98" s="7" t="s">
        <v>8</v>
      </c>
      <c r="F98" s="7" t="str">
        <f>"王静"</f>
        <v>王静</v>
      </c>
    </row>
    <row r="99" spans="1:6" ht="30" customHeight="1">
      <c r="A99" s="7">
        <v>97</v>
      </c>
      <c r="B99" s="7" t="str">
        <f>"60852024012917110616004"</f>
        <v>60852024012917110616004</v>
      </c>
      <c r="C99" s="7" t="str">
        <f t="shared" si="1"/>
        <v>0101</v>
      </c>
      <c r="D99" s="7" t="s">
        <v>7</v>
      </c>
      <c r="E99" s="7" t="s">
        <v>8</v>
      </c>
      <c r="F99" s="7" t="str">
        <f>"曾祥方"</f>
        <v>曾祥方</v>
      </c>
    </row>
    <row r="100" spans="1:6" ht="30" customHeight="1">
      <c r="A100" s="7">
        <v>98</v>
      </c>
      <c r="B100" s="7" t="str">
        <f>"60852024012916323215927"</f>
        <v>60852024012916323215927</v>
      </c>
      <c r="C100" s="7" t="str">
        <f t="shared" si="1"/>
        <v>0101</v>
      </c>
      <c r="D100" s="7" t="s">
        <v>7</v>
      </c>
      <c r="E100" s="7" t="s">
        <v>8</v>
      </c>
      <c r="F100" s="7" t="str">
        <f>"王小慧"</f>
        <v>王小慧</v>
      </c>
    </row>
    <row r="101" spans="1:6" ht="30" customHeight="1">
      <c r="A101" s="7">
        <v>99</v>
      </c>
      <c r="B101" s="7" t="str">
        <f>"60852024012916022515883"</f>
        <v>60852024012916022515883</v>
      </c>
      <c r="C101" s="7" t="str">
        <f t="shared" si="1"/>
        <v>0101</v>
      </c>
      <c r="D101" s="7" t="s">
        <v>7</v>
      </c>
      <c r="E101" s="7" t="s">
        <v>8</v>
      </c>
      <c r="F101" s="7" t="str">
        <f>"王志亮"</f>
        <v>王志亮</v>
      </c>
    </row>
    <row r="102" spans="1:6" ht="30" customHeight="1">
      <c r="A102" s="7">
        <v>100</v>
      </c>
      <c r="B102" s="7" t="str">
        <f>"60852024012916214415911"</f>
        <v>60852024012916214415911</v>
      </c>
      <c r="C102" s="7" t="str">
        <f t="shared" si="1"/>
        <v>0101</v>
      </c>
      <c r="D102" s="7" t="s">
        <v>7</v>
      </c>
      <c r="E102" s="7" t="s">
        <v>8</v>
      </c>
      <c r="F102" s="7" t="str">
        <f>"宗琪瑶"</f>
        <v>宗琪瑶</v>
      </c>
    </row>
    <row r="103" spans="1:6" ht="30" customHeight="1">
      <c r="A103" s="7">
        <v>101</v>
      </c>
      <c r="B103" s="7" t="str">
        <f>"60852024012917152916013"</f>
        <v>60852024012917152916013</v>
      </c>
      <c r="C103" s="7" t="str">
        <f t="shared" si="1"/>
        <v>0101</v>
      </c>
      <c r="D103" s="7" t="s">
        <v>7</v>
      </c>
      <c r="E103" s="7" t="s">
        <v>8</v>
      </c>
      <c r="F103" s="7" t="str">
        <f>"张正文"</f>
        <v>张正文</v>
      </c>
    </row>
    <row r="104" spans="1:6" ht="30" customHeight="1">
      <c r="A104" s="7">
        <v>102</v>
      </c>
      <c r="B104" s="7" t="str">
        <f>"60852024012917583016075"</f>
        <v>60852024012917583016075</v>
      </c>
      <c r="C104" s="7" t="str">
        <f t="shared" si="1"/>
        <v>0101</v>
      </c>
      <c r="D104" s="7" t="s">
        <v>7</v>
      </c>
      <c r="E104" s="7" t="s">
        <v>8</v>
      </c>
      <c r="F104" s="7" t="str">
        <f>"李强"</f>
        <v>李强</v>
      </c>
    </row>
    <row r="105" spans="1:6" ht="30" customHeight="1">
      <c r="A105" s="7">
        <v>103</v>
      </c>
      <c r="B105" s="7" t="str">
        <f>"60852024012800283414567"</f>
        <v>60852024012800283414567</v>
      </c>
      <c r="C105" s="7" t="str">
        <f t="shared" si="1"/>
        <v>0101</v>
      </c>
      <c r="D105" s="7" t="s">
        <v>7</v>
      </c>
      <c r="E105" s="7" t="s">
        <v>8</v>
      </c>
      <c r="F105" s="7" t="str">
        <f>"陈恭"</f>
        <v>陈恭</v>
      </c>
    </row>
    <row r="106" spans="1:6" ht="30" customHeight="1">
      <c r="A106" s="7">
        <v>104</v>
      </c>
      <c r="B106" s="7" t="str">
        <f>"60852024012910491015321"</f>
        <v>60852024012910491015321</v>
      </c>
      <c r="C106" s="7" t="str">
        <f t="shared" si="1"/>
        <v>0101</v>
      </c>
      <c r="D106" s="7" t="s">
        <v>7</v>
      </c>
      <c r="E106" s="7" t="s">
        <v>8</v>
      </c>
      <c r="F106" s="7" t="str">
        <f>"羊永刚"</f>
        <v>羊永刚</v>
      </c>
    </row>
    <row r="107" spans="1:6" ht="30" customHeight="1">
      <c r="A107" s="7">
        <v>105</v>
      </c>
      <c r="B107" s="7" t="str">
        <f>"60852024012716580314389"</f>
        <v>60852024012716580314389</v>
      </c>
      <c r="C107" s="7" t="str">
        <f t="shared" si="1"/>
        <v>0101</v>
      </c>
      <c r="D107" s="7" t="s">
        <v>7</v>
      </c>
      <c r="E107" s="7" t="s">
        <v>8</v>
      </c>
      <c r="F107" s="7" t="str">
        <f>"王腾"</f>
        <v>王腾</v>
      </c>
    </row>
    <row r="108" spans="1:6" ht="30" customHeight="1">
      <c r="A108" s="7">
        <v>106</v>
      </c>
      <c r="B108" s="7" t="str">
        <f>"60852024012918440016126"</f>
        <v>60852024012918440016126</v>
      </c>
      <c r="C108" s="7" t="str">
        <f t="shared" si="1"/>
        <v>0101</v>
      </c>
      <c r="D108" s="7" t="s">
        <v>7</v>
      </c>
      <c r="E108" s="7" t="s">
        <v>8</v>
      </c>
      <c r="F108" s="7" t="str">
        <f>"吴转娃"</f>
        <v>吴转娃</v>
      </c>
    </row>
    <row r="109" spans="1:6" ht="30" customHeight="1">
      <c r="A109" s="7">
        <v>107</v>
      </c>
      <c r="B109" s="7" t="str">
        <f>"60852024012919565616229"</f>
        <v>60852024012919565616229</v>
      </c>
      <c r="C109" s="7" t="str">
        <f t="shared" si="1"/>
        <v>0101</v>
      </c>
      <c r="D109" s="7" t="s">
        <v>7</v>
      </c>
      <c r="E109" s="7" t="s">
        <v>8</v>
      </c>
      <c r="F109" s="7" t="str">
        <f>"林猷鉴"</f>
        <v>林猷鉴</v>
      </c>
    </row>
    <row r="110" spans="1:6" ht="30" customHeight="1">
      <c r="A110" s="7">
        <v>108</v>
      </c>
      <c r="B110" s="7" t="str">
        <f>"60852024012620521714014"</f>
        <v>60852024012620521714014</v>
      </c>
      <c r="C110" s="7" t="str">
        <f t="shared" si="1"/>
        <v>0101</v>
      </c>
      <c r="D110" s="7" t="s">
        <v>7</v>
      </c>
      <c r="E110" s="7" t="s">
        <v>8</v>
      </c>
      <c r="F110" s="7" t="str">
        <f>"刘运鹏"</f>
        <v>刘运鹏</v>
      </c>
    </row>
    <row r="111" spans="1:6" ht="30" customHeight="1">
      <c r="A111" s="7">
        <v>109</v>
      </c>
      <c r="B111" s="7" t="str">
        <f>"60852024012820194014856"</f>
        <v>60852024012820194014856</v>
      </c>
      <c r="C111" s="7" t="str">
        <f t="shared" si="1"/>
        <v>0101</v>
      </c>
      <c r="D111" s="7" t="s">
        <v>7</v>
      </c>
      <c r="E111" s="7" t="s">
        <v>8</v>
      </c>
      <c r="F111" s="7" t="str">
        <f>"吴壮"</f>
        <v>吴壮</v>
      </c>
    </row>
    <row r="112" spans="1:6" ht="30" customHeight="1">
      <c r="A112" s="7">
        <v>110</v>
      </c>
      <c r="B112" s="7" t="str">
        <f>"60852024012615541813700"</f>
        <v>60852024012615541813700</v>
      </c>
      <c r="C112" s="7" t="str">
        <f t="shared" si="1"/>
        <v>0101</v>
      </c>
      <c r="D112" s="7" t="s">
        <v>7</v>
      </c>
      <c r="E112" s="7" t="s">
        <v>8</v>
      </c>
      <c r="F112" s="7" t="str">
        <f>"马骁"</f>
        <v>马骁</v>
      </c>
    </row>
    <row r="113" spans="1:6" ht="30" customHeight="1">
      <c r="A113" s="7">
        <v>111</v>
      </c>
      <c r="B113" s="7" t="str">
        <f>"60852024012616043413724"</f>
        <v>60852024012616043413724</v>
      </c>
      <c r="C113" s="7" t="str">
        <f t="shared" si="1"/>
        <v>0101</v>
      </c>
      <c r="D113" s="7" t="s">
        <v>7</v>
      </c>
      <c r="E113" s="7" t="s">
        <v>8</v>
      </c>
      <c r="F113" s="7" t="str">
        <f>"符运审"</f>
        <v>符运审</v>
      </c>
    </row>
    <row r="114" spans="1:6" ht="30" customHeight="1">
      <c r="A114" s="7">
        <v>112</v>
      </c>
      <c r="B114" s="7" t="str">
        <f>"60852024012921163916348"</f>
        <v>60852024012921163916348</v>
      </c>
      <c r="C114" s="7" t="str">
        <f t="shared" si="1"/>
        <v>0101</v>
      </c>
      <c r="D114" s="7" t="s">
        <v>7</v>
      </c>
      <c r="E114" s="7" t="s">
        <v>8</v>
      </c>
      <c r="F114" s="7" t="str">
        <f>"梁蕙萍"</f>
        <v>梁蕙萍</v>
      </c>
    </row>
    <row r="115" spans="1:6" ht="30" customHeight="1">
      <c r="A115" s="7">
        <v>113</v>
      </c>
      <c r="B115" s="7" t="str">
        <f>"60852024012921065316336"</f>
        <v>60852024012921065316336</v>
      </c>
      <c r="C115" s="7" t="str">
        <f t="shared" si="1"/>
        <v>0101</v>
      </c>
      <c r="D115" s="7" t="s">
        <v>7</v>
      </c>
      <c r="E115" s="7" t="s">
        <v>8</v>
      </c>
      <c r="F115" s="7" t="str">
        <f>"蒋少兰"</f>
        <v>蒋少兰</v>
      </c>
    </row>
    <row r="116" spans="1:6" ht="30" customHeight="1">
      <c r="A116" s="7">
        <v>114</v>
      </c>
      <c r="B116" s="7" t="str">
        <f>"60852024012921464516393"</f>
        <v>60852024012921464516393</v>
      </c>
      <c r="C116" s="7" t="str">
        <f t="shared" si="1"/>
        <v>0101</v>
      </c>
      <c r="D116" s="7" t="s">
        <v>7</v>
      </c>
      <c r="E116" s="7" t="s">
        <v>8</v>
      </c>
      <c r="F116" s="7" t="str">
        <f>"吴柄枢"</f>
        <v>吴柄枢</v>
      </c>
    </row>
    <row r="117" spans="1:6" ht="30" customHeight="1">
      <c r="A117" s="7">
        <v>115</v>
      </c>
      <c r="B117" s="7" t="str">
        <f>"60852024012609032312849"</f>
        <v>60852024012609032312849</v>
      </c>
      <c r="C117" s="7" t="str">
        <f t="shared" si="1"/>
        <v>0101</v>
      </c>
      <c r="D117" s="7" t="s">
        <v>7</v>
      </c>
      <c r="E117" s="7" t="s">
        <v>8</v>
      </c>
      <c r="F117" s="7" t="str">
        <f>"符前霖"</f>
        <v>符前霖</v>
      </c>
    </row>
    <row r="118" spans="1:6" ht="30" customHeight="1">
      <c r="A118" s="7">
        <v>116</v>
      </c>
      <c r="B118" s="7" t="str">
        <f>"60852024012923175116484"</f>
        <v>60852024012923175116484</v>
      </c>
      <c r="C118" s="7" t="str">
        <f t="shared" si="1"/>
        <v>0101</v>
      </c>
      <c r="D118" s="7" t="s">
        <v>7</v>
      </c>
      <c r="E118" s="7" t="s">
        <v>8</v>
      </c>
      <c r="F118" s="7" t="str">
        <f>"周昌霞"</f>
        <v>周昌霞</v>
      </c>
    </row>
    <row r="119" spans="1:6" ht="30" customHeight="1">
      <c r="A119" s="7">
        <v>117</v>
      </c>
      <c r="B119" s="7" t="str">
        <f>"60852024012923315116494"</f>
        <v>60852024012923315116494</v>
      </c>
      <c r="C119" s="7" t="str">
        <f t="shared" si="1"/>
        <v>0101</v>
      </c>
      <c r="D119" s="7" t="s">
        <v>7</v>
      </c>
      <c r="E119" s="7" t="s">
        <v>8</v>
      </c>
      <c r="F119" s="7" t="str">
        <f>"陈显较"</f>
        <v>陈显较</v>
      </c>
    </row>
    <row r="120" spans="1:6" ht="30" customHeight="1">
      <c r="A120" s="7">
        <v>118</v>
      </c>
      <c r="B120" s="7" t="str">
        <f>"60852024013000003716512"</f>
        <v>60852024013000003716512</v>
      </c>
      <c r="C120" s="7" t="str">
        <f t="shared" si="1"/>
        <v>0101</v>
      </c>
      <c r="D120" s="7" t="s">
        <v>7</v>
      </c>
      <c r="E120" s="7" t="s">
        <v>8</v>
      </c>
      <c r="F120" s="7" t="str">
        <f>"焦佳敏"</f>
        <v>焦佳敏</v>
      </c>
    </row>
    <row r="121" spans="1:6" ht="30" customHeight="1">
      <c r="A121" s="7">
        <v>119</v>
      </c>
      <c r="B121" s="7" t="str">
        <f>"60852024012611271913310"</f>
        <v>60852024012611271913310</v>
      </c>
      <c r="C121" s="7" t="str">
        <f t="shared" si="1"/>
        <v>0101</v>
      </c>
      <c r="D121" s="7" t="s">
        <v>7</v>
      </c>
      <c r="E121" s="7" t="s">
        <v>8</v>
      </c>
      <c r="F121" s="7" t="str">
        <f>"李明容"</f>
        <v>李明容</v>
      </c>
    </row>
    <row r="122" spans="1:6" ht="30" customHeight="1">
      <c r="A122" s="7">
        <v>120</v>
      </c>
      <c r="B122" s="7" t="str">
        <f>"60852024013009444816760"</f>
        <v>60852024013009444816760</v>
      </c>
      <c r="C122" s="7" t="str">
        <f t="shared" si="1"/>
        <v>0101</v>
      </c>
      <c r="D122" s="7" t="s">
        <v>7</v>
      </c>
      <c r="E122" s="7" t="s">
        <v>8</v>
      </c>
      <c r="F122" s="7" t="str">
        <f>"张媛"</f>
        <v>张媛</v>
      </c>
    </row>
    <row r="123" spans="1:6" ht="30" customHeight="1">
      <c r="A123" s="7">
        <v>121</v>
      </c>
      <c r="B123" s="7" t="str">
        <f>"60852024012912422115531"</f>
        <v>60852024012912422115531</v>
      </c>
      <c r="C123" s="7" t="str">
        <f t="shared" si="1"/>
        <v>0101</v>
      </c>
      <c r="D123" s="7" t="s">
        <v>7</v>
      </c>
      <c r="E123" s="7" t="s">
        <v>8</v>
      </c>
      <c r="F123" s="7" t="str">
        <f>"钟鸾凤"</f>
        <v>钟鸾凤</v>
      </c>
    </row>
    <row r="124" spans="1:6" ht="30" customHeight="1">
      <c r="A124" s="7">
        <v>122</v>
      </c>
      <c r="B124" s="7" t="str">
        <f>"60852024012808571214579"</f>
        <v>60852024012808571214579</v>
      </c>
      <c r="C124" s="7" t="str">
        <f t="shared" si="1"/>
        <v>0101</v>
      </c>
      <c r="D124" s="7" t="s">
        <v>7</v>
      </c>
      <c r="E124" s="7" t="s">
        <v>8</v>
      </c>
      <c r="F124" s="7" t="str">
        <f>"陈焕恺"</f>
        <v>陈焕恺</v>
      </c>
    </row>
    <row r="125" spans="1:6" ht="30" customHeight="1">
      <c r="A125" s="7">
        <v>123</v>
      </c>
      <c r="B125" s="7" t="str">
        <f>"60852024013012110617089"</f>
        <v>60852024013012110617089</v>
      </c>
      <c r="C125" s="7" t="str">
        <f t="shared" si="1"/>
        <v>0101</v>
      </c>
      <c r="D125" s="7" t="s">
        <v>7</v>
      </c>
      <c r="E125" s="7" t="s">
        <v>8</v>
      </c>
      <c r="F125" s="7" t="str">
        <f>"王赞章"</f>
        <v>王赞章</v>
      </c>
    </row>
    <row r="126" spans="1:6" ht="30" customHeight="1">
      <c r="A126" s="7">
        <v>124</v>
      </c>
      <c r="B126" s="7" t="str">
        <f>"60852024013012284817126"</f>
        <v>60852024013012284817126</v>
      </c>
      <c r="C126" s="7" t="str">
        <f t="shared" si="1"/>
        <v>0101</v>
      </c>
      <c r="D126" s="7" t="s">
        <v>7</v>
      </c>
      <c r="E126" s="7" t="s">
        <v>8</v>
      </c>
      <c r="F126" s="7" t="str">
        <f>"王新仕"</f>
        <v>王新仕</v>
      </c>
    </row>
    <row r="127" spans="1:6" ht="30" customHeight="1">
      <c r="A127" s="7">
        <v>125</v>
      </c>
      <c r="B127" s="7" t="str">
        <f>"60852024012916590415985"</f>
        <v>60852024012916590415985</v>
      </c>
      <c r="C127" s="7" t="str">
        <f t="shared" si="1"/>
        <v>0101</v>
      </c>
      <c r="D127" s="7" t="s">
        <v>7</v>
      </c>
      <c r="E127" s="7" t="s">
        <v>8</v>
      </c>
      <c r="F127" s="7" t="str">
        <f>"王丹妮"</f>
        <v>王丹妮</v>
      </c>
    </row>
    <row r="128" spans="1:6" ht="30" customHeight="1">
      <c r="A128" s="7">
        <v>126</v>
      </c>
      <c r="B128" s="7" t="str">
        <f>"60852024013014403017307"</f>
        <v>60852024013014403017307</v>
      </c>
      <c r="C128" s="7" t="str">
        <f t="shared" si="1"/>
        <v>0101</v>
      </c>
      <c r="D128" s="7" t="s">
        <v>7</v>
      </c>
      <c r="E128" s="7" t="s">
        <v>8</v>
      </c>
      <c r="F128" s="7" t="str">
        <f>"李璐璐"</f>
        <v>李璐璐</v>
      </c>
    </row>
    <row r="129" spans="1:6" ht="30" customHeight="1">
      <c r="A129" s="7">
        <v>127</v>
      </c>
      <c r="B129" s="7" t="str">
        <f>"60852024013014365117297"</f>
        <v>60852024013014365117297</v>
      </c>
      <c r="C129" s="7" t="str">
        <f t="shared" si="1"/>
        <v>0101</v>
      </c>
      <c r="D129" s="7" t="s">
        <v>7</v>
      </c>
      <c r="E129" s="7" t="s">
        <v>8</v>
      </c>
      <c r="F129" s="7" t="str">
        <f>"陈朝文"</f>
        <v>陈朝文</v>
      </c>
    </row>
    <row r="130" spans="1:6" ht="30" customHeight="1">
      <c r="A130" s="7">
        <v>128</v>
      </c>
      <c r="B130" s="7" t="str">
        <f>"60852024013014503817330"</f>
        <v>60852024013014503817330</v>
      </c>
      <c r="C130" s="7" t="str">
        <f t="shared" si="1"/>
        <v>0101</v>
      </c>
      <c r="D130" s="7" t="s">
        <v>7</v>
      </c>
      <c r="E130" s="7" t="s">
        <v>8</v>
      </c>
      <c r="F130" s="7" t="str">
        <f>"王助"</f>
        <v>王助</v>
      </c>
    </row>
    <row r="131" spans="1:6" ht="30" customHeight="1">
      <c r="A131" s="7">
        <v>129</v>
      </c>
      <c r="B131" s="7" t="str">
        <f>"60852024013014363517296"</f>
        <v>60852024013014363517296</v>
      </c>
      <c r="C131" s="7" t="str">
        <f aca="true" t="shared" si="2" ref="C131:C194">"0101"</f>
        <v>0101</v>
      </c>
      <c r="D131" s="7" t="s">
        <v>7</v>
      </c>
      <c r="E131" s="7" t="s">
        <v>8</v>
      </c>
      <c r="F131" s="7" t="str">
        <f>"王秋云"</f>
        <v>王秋云</v>
      </c>
    </row>
    <row r="132" spans="1:6" ht="30" customHeight="1">
      <c r="A132" s="7">
        <v>130</v>
      </c>
      <c r="B132" s="7" t="str">
        <f>"60852024012616404313771"</f>
        <v>60852024012616404313771</v>
      </c>
      <c r="C132" s="7" t="str">
        <f t="shared" si="2"/>
        <v>0101</v>
      </c>
      <c r="D132" s="7" t="s">
        <v>7</v>
      </c>
      <c r="E132" s="7" t="s">
        <v>8</v>
      </c>
      <c r="F132" s="7" t="str">
        <f>"陈东颜"</f>
        <v>陈东颜</v>
      </c>
    </row>
    <row r="133" spans="1:6" ht="30" customHeight="1">
      <c r="A133" s="7">
        <v>131</v>
      </c>
      <c r="B133" s="7" t="str">
        <f>"60852024012618540813917"</f>
        <v>60852024012618540813917</v>
      </c>
      <c r="C133" s="7" t="str">
        <f t="shared" si="2"/>
        <v>0101</v>
      </c>
      <c r="D133" s="7" t="s">
        <v>7</v>
      </c>
      <c r="E133" s="7" t="s">
        <v>8</v>
      </c>
      <c r="F133" s="7" t="str">
        <f>"吴毓新"</f>
        <v>吴毓新</v>
      </c>
    </row>
    <row r="134" spans="1:6" ht="30" customHeight="1">
      <c r="A134" s="7">
        <v>132</v>
      </c>
      <c r="B134" s="7" t="str">
        <f>"60852024012916482715964"</f>
        <v>60852024012916482715964</v>
      </c>
      <c r="C134" s="7" t="str">
        <f t="shared" si="2"/>
        <v>0101</v>
      </c>
      <c r="D134" s="7" t="s">
        <v>7</v>
      </c>
      <c r="E134" s="7" t="s">
        <v>8</v>
      </c>
      <c r="F134" s="7" t="str">
        <f>"陈国俊"</f>
        <v>陈国俊</v>
      </c>
    </row>
    <row r="135" spans="1:6" ht="30" customHeight="1">
      <c r="A135" s="7">
        <v>133</v>
      </c>
      <c r="B135" s="7" t="str">
        <f>"60852024013015210417402"</f>
        <v>60852024013015210417402</v>
      </c>
      <c r="C135" s="7" t="str">
        <f t="shared" si="2"/>
        <v>0101</v>
      </c>
      <c r="D135" s="7" t="s">
        <v>7</v>
      </c>
      <c r="E135" s="7" t="s">
        <v>8</v>
      </c>
      <c r="F135" s="7" t="str">
        <f>"王秀容"</f>
        <v>王秀容</v>
      </c>
    </row>
    <row r="136" spans="1:6" ht="30" customHeight="1">
      <c r="A136" s="7">
        <v>134</v>
      </c>
      <c r="B136" s="7" t="str">
        <f>"60852024013015524017485"</f>
        <v>60852024013015524017485</v>
      </c>
      <c r="C136" s="7" t="str">
        <f t="shared" si="2"/>
        <v>0101</v>
      </c>
      <c r="D136" s="7" t="s">
        <v>7</v>
      </c>
      <c r="E136" s="7" t="s">
        <v>8</v>
      </c>
      <c r="F136" s="7" t="str">
        <f>"黄钦鹏"</f>
        <v>黄钦鹏</v>
      </c>
    </row>
    <row r="137" spans="1:6" ht="30" customHeight="1">
      <c r="A137" s="7">
        <v>135</v>
      </c>
      <c r="B137" s="7" t="str">
        <f>"60852024012709260914173"</f>
        <v>60852024012709260914173</v>
      </c>
      <c r="C137" s="7" t="str">
        <f t="shared" si="2"/>
        <v>0101</v>
      </c>
      <c r="D137" s="7" t="s">
        <v>7</v>
      </c>
      <c r="E137" s="7" t="s">
        <v>8</v>
      </c>
      <c r="F137" s="7" t="str">
        <f>"羊山"</f>
        <v>羊山</v>
      </c>
    </row>
    <row r="138" spans="1:6" ht="30" customHeight="1">
      <c r="A138" s="7">
        <v>136</v>
      </c>
      <c r="B138" s="7" t="str">
        <f>"60852024013009071816629"</f>
        <v>60852024013009071816629</v>
      </c>
      <c r="C138" s="7" t="str">
        <f t="shared" si="2"/>
        <v>0101</v>
      </c>
      <c r="D138" s="7" t="s">
        <v>7</v>
      </c>
      <c r="E138" s="7" t="s">
        <v>8</v>
      </c>
      <c r="F138" s="7" t="str">
        <f>"邢标"</f>
        <v>邢标</v>
      </c>
    </row>
    <row r="139" spans="1:6" ht="30" customHeight="1">
      <c r="A139" s="7">
        <v>137</v>
      </c>
      <c r="B139" s="7" t="str">
        <f>"60852024012722521514544"</f>
        <v>60852024012722521514544</v>
      </c>
      <c r="C139" s="7" t="str">
        <f t="shared" si="2"/>
        <v>0101</v>
      </c>
      <c r="D139" s="7" t="s">
        <v>7</v>
      </c>
      <c r="E139" s="7" t="s">
        <v>8</v>
      </c>
      <c r="F139" s="7" t="str">
        <f>"陈人桃"</f>
        <v>陈人桃</v>
      </c>
    </row>
    <row r="140" spans="1:6" ht="30" customHeight="1">
      <c r="A140" s="7">
        <v>138</v>
      </c>
      <c r="B140" s="7" t="str">
        <f>"60852024013016590317613"</f>
        <v>60852024013016590317613</v>
      </c>
      <c r="C140" s="7" t="str">
        <f t="shared" si="2"/>
        <v>0101</v>
      </c>
      <c r="D140" s="7" t="s">
        <v>7</v>
      </c>
      <c r="E140" s="7" t="s">
        <v>8</v>
      </c>
      <c r="F140" s="7" t="str">
        <f>"陈少忠"</f>
        <v>陈少忠</v>
      </c>
    </row>
    <row r="141" spans="1:6" ht="30" customHeight="1">
      <c r="A141" s="7">
        <v>139</v>
      </c>
      <c r="B141" s="7" t="str">
        <f>"60852024013016540117605"</f>
        <v>60852024013016540117605</v>
      </c>
      <c r="C141" s="7" t="str">
        <f t="shared" si="2"/>
        <v>0101</v>
      </c>
      <c r="D141" s="7" t="s">
        <v>7</v>
      </c>
      <c r="E141" s="7" t="s">
        <v>8</v>
      </c>
      <c r="F141" s="7" t="str">
        <f>"陈泰晶"</f>
        <v>陈泰晶</v>
      </c>
    </row>
    <row r="142" spans="1:6" ht="30" customHeight="1">
      <c r="A142" s="7">
        <v>140</v>
      </c>
      <c r="B142" s="7" t="str">
        <f>"60852024013017585117695"</f>
        <v>60852024013017585117695</v>
      </c>
      <c r="C142" s="7" t="str">
        <f t="shared" si="2"/>
        <v>0101</v>
      </c>
      <c r="D142" s="7" t="s">
        <v>7</v>
      </c>
      <c r="E142" s="7" t="s">
        <v>8</v>
      </c>
      <c r="F142" s="7" t="str">
        <f>"万宝莹"</f>
        <v>万宝莹</v>
      </c>
    </row>
    <row r="143" spans="1:6" ht="30" customHeight="1">
      <c r="A143" s="7">
        <v>141</v>
      </c>
      <c r="B143" s="7" t="str">
        <f>"60852024012614142713538"</f>
        <v>60852024012614142713538</v>
      </c>
      <c r="C143" s="7" t="str">
        <f t="shared" si="2"/>
        <v>0101</v>
      </c>
      <c r="D143" s="7" t="s">
        <v>7</v>
      </c>
      <c r="E143" s="7" t="s">
        <v>8</v>
      </c>
      <c r="F143" s="7" t="str">
        <f>"吴明钊"</f>
        <v>吴明钊</v>
      </c>
    </row>
    <row r="144" spans="1:6" ht="30" customHeight="1">
      <c r="A144" s="7">
        <v>142</v>
      </c>
      <c r="B144" s="7" t="str">
        <f>"60852024013020485317972"</f>
        <v>60852024013020485317972</v>
      </c>
      <c r="C144" s="7" t="str">
        <f t="shared" si="2"/>
        <v>0101</v>
      </c>
      <c r="D144" s="7" t="s">
        <v>7</v>
      </c>
      <c r="E144" s="7" t="s">
        <v>8</v>
      </c>
      <c r="F144" s="7" t="str">
        <f>"吴其汉"</f>
        <v>吴其汉</v>
      </c>
    </row>
    <row r="145" spans="1:6" ht="30" customHeight="1">
      <c r="A145" s="7">
        <v>143</v>
      </c>
      <c r="B145" s="7" t="str">
        <f>"60852024012908554515044"</f>
        <v>60852024012908554515044</v>
      </c>
      <c r="C145" s="7" t="str">
        <f t="shared" si="2"/>
        <v>0101</v>
      </c>
      <c r="D145" s="7" t="s">
        <v>7</v>
      </c>
      <c r="E145" s="7" t="s">
        <v>8</v>
      </c>
      <c r="F145" s="7" t="str">
        <f>"杨其成"</f>
        <v>杨其成</v>
      </c>
    </row>
    <row r="146" spans="1:6" ht="30" customHeight="1">
      <c r="A146" s="7">
        <v>144</v>
      </c>
      <c r="B146" s="7" t="str">
        <f>"60852024013022080518092"</f>
        <v>60852024013022080518092</v>
      </c>
      <c r="C146" s="7" t="str">
        <f t="shared" si="2"/>
        <v>0101</v>
      </c>
      <c r="D146" s="7" t="s">
        <v>7</v>
      </c>
      <c r="E146" s="7" t="s">
        <v>8</v>
      </c>
      <c r="F146" s="7" t="str">
        <f>"李文多"</f>
        <v>李文多</v>
      </c>
    </row>
    <row r="147" spans="1:6" ht="30" customHeight="1">
      <c r="A147" s="7">
        <v>145</v>
      </c>
      <c r="B147" s="7" t="str">
        <f>"60852024012823304914957"</f>
        <v>60852024012823304914957</v>
      </c>
      <c r="C147" s="7" t="str">
        <f t="shared" si="2"/>
        <v>0101</v>
      </c>
      <c r="D147" s="7" t="s">
        <v>7</v>
      </c>
      <c r="E147" s="7" t="s">
        <v>8</v>
      </c>
      <c r="F147" s="7" t="str">
        <f>"蔡亲广"</f>
        <v>蔡亲广</v>
      </c>
    </row>
    <row r="148" spans="1:6" ht="30" customHeight="1">
      <c r="A148" s="7">
        <v>146</v>
      </c>
      <c r="B148" s="7" t="str">
        <f>"60852024013023002118179"</f>
        <v>60852024013023002118179</v>
      </c>
      <c r="C148" s="7" t="str">
        <f t="shared" si="2"/>
        <v>0101</v>
      </c>
      <c r="D148" s="7" t="s">
        <v>7</v>
      </c>
      <c r="E148" s="7" t="s">
        <v>8</v>
      </c>
      <c r="F148" s="7" t="str">
        <f>"周成栋"</f>
        <v>周成栋</v>
      </c>
    </row>
    <row r="149" spans="1:6" ht="30" customHeight="1">
      <c r="A149" s="7">
        <v>147</v>
      </c>
      <c r="B149" s="7" t="str">
        <f>"60852024013014154517261"</f>
        <v>60852024013014154517261</v>
      </c>
      <c r="C149" s="7" t="str">
        <f t="shared" si="2"/>
        <v>0101</v>
      </c>
      <c r="D149" s="7" t="s">
        <v>7</v>
      </c>
      <c r="E149" s="7" t="s">
        <v>8</v>
      </c>
      <c r="F149" s="7" t="str">
        <f>"冯小丹"</f>
        <v>冯小丹</v>
      </c>
    </row>
    <row r="150" spans="1:6" ht="30" customHeight="1">
      <c r="A150" s="7">
        <v>148</v>
      </c>
      <c r="B150" s="7" t="str">
        <f>"60852024013100371818273"</f>
        <v>60852024013100371818273</v>
      </c>
      <c r="C150" s="7" t="str">
        <f t="shared" si="2"/>
        <v>0101</v>
      </c>
      <c r="D150" s="7" t="s">
        <v>7</v>
      </c>
      <c r="E150" s="7" t="s">
        <v>8</v>
      </c>
      <c r="F150" s="7" t="str">
        <f>"刘学嘉"</f>
        <v>刘学嘉</v>
      </c>
    </row>
    <row r="151" spans="1:6" ht="30" customHeight="1">
      <c r="A151" s="7">
        <v>149</v>
      </c>
      <c r="B151" s="7" t="str">
        <f>"60852024012920314516281"</f>
        <v>60852024012920314516281</v>
      </c>
      <c r="C151" s="7" t="str">
        <f t="shared" si="2"/>
        <v>0101</v>
      </c>
      <c r="D151" s="7" t="s">
        <v>7</v>
      </c>
      <c r="E151" s="7" t="s">
        <v>8</v>
      </c>
      <c r="F151" s="7" t="str">
        <f>"房鹏程"</f>
        <v>房鹏程</v>
      </c>
    </row>
    <row r="152" spans="1:6" ht="30" customHeight="1">
      <c r="A152" s="7">
        <v>150</v>
      </c>
      <c r="B152" s="7" t="str">
        <f>"60852024012914591715744"</f>
        <v>60852024012914591715744</v>
      </c>
      <c r="C152" s="7" t="str">
        <f t="shared" si="2"/>
        <v>0101</v>
      </c>
      <c r="D152" s="7" t="s">
        <v>7</v>
      </c>
      <c r="E152" s="7" t="s">
        <v>8</v>
      </c>
      <c r="F152" s="7" t="str">
        <f>"吴乾敬"</f>
        <v>吴乾敬</v>
      </c>
    </row>
    <row r="153" spans="1:6" ht="30" customHeight="1">
      <c r="A153" s="7">
        <v>151</v>
      </c>
      <c r="B153" s="7" t="str">
        <f>"60852024012914434015717"</f>
        <v>60852024012914434015717</v>
      </c>
      <c r="C153" s="7" t="str">
        <f t="shared" si="2"/>
        <v>0101</v>
      </c>
      <c r="D153" s="7" t="s">
        <v>7</v>
      </c>
      <c r="E153" s="7" t="s">
        <v>8</v>
      </c>
      <c r="F153" s="7" t="str">
        <f>"陈振昌"</f>
        <v>陈振昌</v>
      </c>
    </row>
    <row r="154" spans="1:6" ht="30" customHeight="1">
      <c r="A154" s="7">
        <v>152</v>
      </c>
      <c r="B154" s="7" t="str">
        <f>"60852024012910310515275"</f>
        <v>60852024012910310515275</v>
      </c>
      <c r="C154" s="7" t="str">
        <f t="shared" si="2"/>
        <v>0101</v>
      </c>
      <c r="D154" s="7" t="s">
        <v>7</v>
      </c>
      <c r="E154" s="7" t="s">
        <v>8</v>
      </c>
      <c r="F154" s="7" t="str">
        <f>"蔡坤学"</f>
        <v>蔡坤学</v>
      </c>
    </row>
    <row r="155" spans="1:6" ht="30" customHeight="1">
      <c r="A155" s="7">
        <v>153</v>
      </c>
      <c r="B155" s="7" t="str">
        <f>"60852024013110013118455"</f>
        <v>60852024013110013118455</v>
      </c>
      <c r="C155" s="7" t="str">
        <f t="shared" si="2"/>
        <v>0101</v>
      </c>
      <c r="D155" s="7" t="s">
        <v>7</v>
      </c>
      <c r="E155" s="7" t="s">
        <v>8</v>
      </c>
      <c r="F155" s="7" t="str">
        <f>"黄铄"</f>
        <v>黄铄</v>
      </c>
    </row>
    <row r="156" spans="1:6" ht="30" customHeight="1">
      <c r="A156" s="7">
        <v>154</v>
      </c>
      <c r="B156" s="7" t="str">
        <f>"60852024013022290018132"</f>
        <v>60852024013022290018132</v>
      </c>
      <c r="C156" s="7" t="str">
        <f t="shared" si="2"/>
        <v>0101</v>
      </c>
      <c r="D156" s="7" t="s">
        <v>7</v>
      </c>
      <c r="E156" s="7" t="s">
        <v>8</v>
      </c>
      <c r="F156" s="7" t="str">
        <f>"谢冰枫"</f>
        <v>谢冰枫</v>
      </c>
    </row>
    <row r="157" spans="1:6" ht="30" customHeight="1">
      <c r="A157" s="7">
        <v>155</v>
      </c>
      <c r="B157" s="7" t="str">
        <f>"60852024013110450818534"</f>
        <v>60852024013110450818534</v>
      </c>
      <c r="C157" s="7" t="str">
        <f t="shared" si="2"/>
        <v>0101</v>
      </c>
      <c r="D157" s="7" t="s">
        <v>7</v>
      </c>
      <c r="E157" s="7" t="s">
        <v>8</v>
      </c>
      <c r="F157" s="7" t="str">
        <f>"杨玉叶"</f>
        <v>杨玉叶</v>
      </c>
    </row>
    <row r="158" spans="1:6" ht="30" customHeight="1">
      <c r="A158" s="7">
        <v>156</v>
      </c>
      <c r="B158" s="7" t="str">
        <f>"60852024012919030516148"</f>
        <v>60852024012919030516148</v>
      </c>
      <c r="C158" s="7" t="str">
        <f t="shared" si="2"/>
        <v>0101</v>
      </c>
      <c r="D158" s="7" t="s">
        <v>7</v>
      </c>
      <c r="E158" s="7" t="s">
        <v>8</v>
      </c>
      <c r="F158" s="7" t="str">
        <f>"肖钦烈"</f>
        <v>肖钦烈</v>
      </c>
    </row>
    <row r="159" spans="1:6" ht="30" customHeight="1">
      <c r="A159" s="7">
        <v>157</v>
      </c>
      <c r="B159" s="7" t="str">
        <f>"60852024013112021718650"</f>
        <v>60852024013112021718650</v>
      </c>
      <c r="C159" s="7" t="str">
        <f t="shared" si="2"/>
        <v>0101</v>
      </c>
      <c r="D159" s="7" t="s">
        <v>7</v>
      </c>
      <c r="E159" s="7" t="s">
        <v>8</v>
      </c>
      <c r="F159" s="7" t="str">
        <f>"蔡于骏"</f>
        <v>蔡于骏</v>
      </c>
    </row>
    <row r="160" spans="1:6" ht="30" customHeight="1">
      <c r="A160" s="7">
        <v>158</v>
      </c>
      <c r="B160" s="7" t="str">
        <f>"60852024012723060514549"</f>
        <v>60852024012723060514549</v>
      </c>
      <c r="C160" s="7" t="str">
        <f t="shared" si="2"/>
        <v>0101</v>
      </c>
      <c r="D160" s="7" t="s">
        <v>7</v>
      </c>
      <c r="E160" s="7" t="s">
        <v>8</v>
      </c>
      <c r="F160" s="7" t="str">
        <f>"李锦浩"</f>
        <v>李锦浩</v>
      </c>
    </row>
    <row r="161" spans="1:6" ht="30" customHeight="1">
      <c r="A161" s="7">
        <v>159</v>
      </c>
      <c r="B161" s="7" t="str">
        <f>"60852024013115115918912"</f>
        <v>60852024013115115918912</v>
      </c>
      <c r="C161" s="7" t="str">
        <f t="shared" si="2"/>
        <v>0101</v>
      </c>
      <c r="D161" s="7" t="s">
        <v>7</v>
      </c>
      <c r="E161" s="7" t="s">
        <v>8</v>
      </c>
      <c r="F161" s="7" t="str">
        <f>"赖宇翔"</f>
        <v>赖宇翔</v>
      </c>
    </row>
    <row r="162" spans="1:6" ht="30" customHeight="1">
      <c r="A162" s="7">
        <v>160</v>
      </c>
      <c r="B162" s="7" t="str">
        <f>"60852024013113195418741"</f>
        <v>60852024013113195418741</v>
      </c>
      <c r="C162" s="7" t="str">
        <f t="shared" si="2"/>
        <v>0101</v>
      </c>
      <c r="D162" s="7" t="s">
        <v>7</v>
      </c>
      <c r="E162" s="7" t="s">
        <v>8</v>
      </c>
      <c r="F162" s="7" t="str">
        <f>"蔡翘励"</f>
        <v>蔡翘励</v>
      </c>
    </row>
    <row r="163" spans="1:6" ht="30" customHeight="1">
      <c r="A163" s="7">
        <v>161</v>
      </c>
      <c r="B163" s="7" t="str">
        <f>"60852024012911272115399"</f>
        <v>60852024012911272115399</v>
      </c>
      <c r="C163" s="7" t="str">
        <f t="shared" si="2"/>
        <v>0101</v>
      </c>
      <c r="D163" s="7" t="s">
        <v>7</v>
      </c>
      <c r="E163" s="7" t="s">
        <v>8</v>
      </c>
      <c r="F163" s="7" t="str">
        <f>"万庆翠"</f>
        <v>万庆翠</v>
      </c>
    </row>
    <row r="164" spans="1:6" ht="30" customHeight="1">
      <c r="A164" s="7">
        <v>162</v>
      </c>
      <c r="B164" s="7" t="str">
        <f>"60852024013116064119035"</f>
        <v>60852024013116064119035</v>
      </c>
      <c r="C164" s="7" t="str">
        <f t="shared" si="2"/>
        <v>0101</v>
      </c>
      <c r="D164" s="7" t="s">
        <v>7</v>
      </c>
      <c r="E164" s="7" t="s">
        <v>8</v>
      </c>
      <c r="F164" s="7" t="str">
        <f>"李耀勋"</f>
        <v>李耀勋</v>
      </c>
    </row>
    <row r="165" spans="1:6" ht="30" customHeight="1">
      <c r="A165" s="7">
        <v>163</v>
      </c>
      <c r="B165" s="7" t="str">
        <f>"60852024013116332222397"</f>
        <v>60852024013116332222397</v>
      </c>
      <c r="C165" s="7" t="str">
        <f t="shared" si="2"/>
        <v>0101</v>
      </c>
      <c r="D165" s="7" t="s">
        <v>7</v>
      </c>
      <c r="E165" s="7" t="s">
        <v>8</v>
      </c>
      <c r="F165" s="7" t="str">
        <f>"钟兴旺"</f>
        <v>钟兴旺</v>
      </c>
    </row>
    <row r="166" spans="1:6" ht="30" customHeight="1">
      <c r="A166" s="7">
        <v>164</v>
      </c>
      <c r="B166" s="7" t="str">
        <f>"60852024012921590616411"</f>
        <v>60852024012921590616411</v>
      </c>
      <c r="C166" s="7" t="str">
        <f t="shared" si="2"/>
        <v>0101</v>
      </c>
      <c r="D166" s="7" t="s">
        <v>7</v>
      </c>
      <c r="E166" s="7" t="s">
        <v>8</v>
      </c>
      <c r="F166" s="7" t="str">
        <f>"邓攀登"</f>
        <v>邓攀登</v>
      </c>
    </row>
    <row r="167" spans="1:6" ht="30" customHeight="1">
      <c r="A167" s="7">
        <v>165</v>
      </c>
      <c r="B167" s="7" t="str">
        <f>"60852024013111440818627"</f>
        <v>60852024013111440818627</v>
      </c>
      <c r="C167" s="7" t="str">
        <f t="shared" si="2"/>
        <v>0101</v>
      </c>
      <c r="D167" s="7" t="s">
        <v>7</v>
      </c>
      <c r="E167" s="7" t="s">
        <v>8</v>
      </c>
      <c r="F167" s="7" t="str">
        <f>"李乐"</f>
        <v>李乐</v>
      </c>
    </row>
    <row r="168" spans="1:6" ht="30" customHeight="1">
      <c r="A168" s="7">
        <v>166</v>
      </c>
      <c r="B168" s="7" t="str">
        <f>"60852024012610474313208"</f>
        <v>60852024012610474313208</v>
      </c>
      <c r="C168" s="7" t="str">
        <f t="shared" si="2"/>
        <v>0101</v>
      </c>
      <c r="D168" s="7" t="s">
        <v>7</v>
      </c>
      <c r="E168" s="7" t="s">
        <v>8</v>
      </c>
      <c r="F168" s="7" t="str">
        <f>"曾诗敏"</f>
        <v>曾诗敏</v>
      </c>
    </row>
    <row r="169" spans="1:6" ht="30" customHeight="1">
      <c r="A169" s="7">
        <v>167</v>
      </c>
      <c r="B169" s="7" t="str">
        <f>"60852024013109284618405"</f>
        <v>60852024013109284618405</v>
      </c>
      <c r="C169" s="7" t="str">
        <f t="shared" si="2"/>
        <v>0101</v>
      </c>
      <c r="D169" s="7" t="s">
        <v>7</v>
      </c>
      <c r="E169" s="7" t="s">
        <v>8</v>
      </c>
      <c r="F169" s="7" t="str">
        <f>"梁小莉"</f>
        <v>梁小莉</v>
      </c>
    </row>
    <row r="170" spans="1:6" ht="30" customHeight="1">
      <c r="A170" s="7">
        <v>168</v>
      </c>
      <c r="B170" s="7" t="str">
        <f>"60852024013023220318204"</f>
        <v>60852024013023220318204</v>
      </c>
      <c r="C170" s="7" t="str">
        <f t="shared" si="2"/>
        <v>0101</v>
      </c>
      <c r="D170" s="7" t="s">
        <v>7</v>
      </c>
      <c r="E170" s="7" t="s">
        <v>8</v>
      </c>
      <c r="F170" s="7" t="str">
        <f>"林志灏"</f>
        <v>林志灏</v>
      </c>
    </row>
    <row r="171" spans="1:6" ht="30" customHeight="1">
      <c r="A171" s="7">
        <v>169</v>
      </c>
      <c r="B171" s="7" t="str">
        <f>"60852024013120495850633"</f>
        <v>60852024013120495850633</v>
      </c>
      <c r="C171" s="7" t="str">
        <f t="shared" si="2"/>
        <v>0101</v>
      </c>
      <c r="D171" s="7" t="s">
        <v>7</v>
      </c>
      <c r="E171" s="7" t="s">
        <v>8</v>
      </c>
      <c r="F171" s="7" t="str">
        <f>"莫经华"</f>
        <v>莫经华</v>
      </c>
    </row>
    <row r="172" spans="1:6" ht="30" customHeight="1">
      <c r="A172" s="7">
        <v>170</v>
      </c>
      <c r="B172" s="7" t="str">
        <f>"60852024013121151750676"</f>
        <v>60852024013121151750676</v>
      </c>
      <c r="C172" s="7" t="str">
        <f t="shared" si="2"/>
        <v>0101</v>
      </c>
      <c r="D172" s="7" t="s">
        <v>7</v>
      </c>
      <c r="E172" s="7" t="s">
        <v>8</v>
      </c>
      <c r="F172" s="7" t="str">
        <f>"罗毅"</f>
        <v>罗毅</v>
      </c>
    </row>
    <row r="173" spans="1:6" ht="30" customHeight="1">
      <c r="A173" s="7">
        <v>171</v>
      </c>
      <c r="B173" s="7" t="str">
        <f>"60852024013121125050669"</f>
        <v>60852024013121125050669</v>
      </c>
      <c r="C173" s="7" t="str">
        <f t="shared" si="2"/>
        <v>0101</v>
      </c>
      <c r="D173" s="7" t="s">
        <v>7</v>
      </c>
      <c r="E173" s="7" t="s">
        <v>8</v>
      </c>
      <c r="F173" s="7" t="str">
        <f>"杨来圣"</f>
        <v>杨来圣</v>
      </c>
    </row>
    <row r="174" spans="1:6" ht="30" customHeight="1">
      <c r="A174" s="7">
        <v>172</v>
      </c>
      <c r="B174" s="7" t="str">
        <f>"60852024013121514850726"</f>
        <v>60852024013121514850726</v>
      </c>
      <c r="C174" s="7" t="str">
        <f t="shared" si="2"/>
        <v>0101</v>
      </c>
      <c r="D174" s="7" t="s">
        <v>7</v>
      </c>
      <c r="E174" s="7" t="s">
        <v>8</v>
      </c>
      <c r="F174" s="7" t="str">
        <f>"陈冠岳"</f>
        <v>陈冠岳</v>
      </c>
    </row>
    <row r="175" spans="1:6" ht="30" customHeight="1">
      <c r="A175" s="7">
        <v>173</v>
      </c>
      <c r="B175" s="7" t="str">
        <f>"60852024012614053013526"</f>
        <v>60852024012614053013526</v>
      </c>
      <c r="C175" s="7" t="str">
        <f t="shared" si="2"/>
        <v>0101</v>
      </c>
      <c r="D175" s="7" t="s">
        <v>7</v>
      </c>
      <c r="E175" s="7" t="s">
        <v>8</v>
      </c>
      <c r="F175" s="7" t="str">
        <f>"黄枫"</f>
        <v>黄枫</v>
      </c>
    </row>
    <row r="176" spans="1:6" ht="30" customHeight="1">
      <c r="A176" s="7">
        <v>174</v>
      </c>
      <c r="B176" s="7" t="str">
        <f>"60852024013122394550790"</f>
        <v>60852024013122394550790</v>
      </c>
      <c r="C176" s="7" t="str">
        <f t="shared" si="2"/>
        <v>0101</v>
      </c>
      <c r="D176" s="7" t="s">
        <v>7</v>
      </c>
      <c r="E176" s="7" t="s">
        <v>8</v>
      </c>
      <c r="F176" s="7" t="str">
        <f>"黄愉乘"</f>
        <v>黄愉乘</v>
      </c>
    </row>
    <row r="177" spans="1:6" ht="30" customHeight="1">
      <c r="A177" s="7">
        <v>175</v>
      </c>
      <c r="B177" s="7" t="str">
        <f>"60852024013010545416955"</f>
        <v>60852024013010545416955</v>
      </c>
      <c r="C177" s="7" t="str">
        <f t="shared" si="2"/>
        <v>0101</v>
      </c>
      <c r="D177" s="7" t="s">
        <v>7</v>
      </c>
      <c r="E177" s="7" t="s">
        <v>8</v>
      </c>
      <c r="F177" s="7" t="str">
        <f>"张贺"</f>
        <v>张贺</v>
      </c>
    </row>
    <row r="178" spans="1:6" ht="30" customHeight="1">
      <c r="A178" s="7">
        <v>176</v>
      </c>
      <c r="B178" s="7" t="str">
        <f>"60852024013117072622462"</f>
        <v>60852024013117072622462</v>
      </c>
      <c r="C178" s="7" t="str">
        <f t="shared" si="2"/>
        <v>0101</v>
      </c>
      <c r="D178" s="7" t="s">
        <v>7</v>
      </c>
      <c r="E178" s="7" t="s">
        <v>8</v>
      </c>
      <c r="F178" s="7" t="str">
        <f>"李泰"</f>
        <v>李泰</v>
      </c>
    </row>
    <row r="179" spans="1:6" ht="30" customHeight="1">
      <c r="A179" s="7">
        <v>177</v>
      </c>
      <c r="B179" s="7" t="str">
        <f>"60852024013010141816848"</f>
        <v>60852024013010141816848</v>
      </c>
      <c r="C179" s="7" t="str">
        <f t="shared" si="2"/>
        <v>0101</v>
      </c>
      <c r="D179" s="7" t="s">
        <v>7</v>
      </c>
      <c r="E179" s="7" t="s">
        <v>8</v>
      </c>
      <c r="F179" s="7" t="str">
        <f>"李香"</f>
        <v>李香</v>
      </c>
    </row>
    <row r="180" spans="1:6" ht="30" customHeight="1">
      <c r="A180" s="7">
        <v>178</v>
      </c>
      <c r="B180" s="7" t="str">
        <f>"60852024013023153118197"</f>
        <v>60852024013023153118197</v>
      </c>
      <c r="C180" s="7" t="str">
        <f t="shared" si="2"/>
        <v>0101</v>
      </c>
      <c r="D180" s="7" t="s">
        <v>7</v>
      </c>
      <c r="E180" s="7" t="s">
        <v>8</v>
      </c>
      <c r="F180" s="7" t="str">
        <f>"吕珠营"</f>
        <v>吕珠营</v>
      </c>
    </row>
    <row r="181" spans="1:6" ht="30" customHeight="1">
      <c r="A181" s="7">
        <v>179</v>
      </c>
      <c r="B181" s="7" t="str">
        <f>"60852024013123232650827"</f>
        <v>60852024013123232650827</v>
      </c>
      <c r="C181" s="7" t="str">
        <f t="shared" si="2"/>
        <v>0101</v>
      </c>
      <c r="D181" s="7" t="s">
        <v>7</v>
      </c>
      <c r="E181" s="7" t="s">
        <v>8</v>
      </c>
      <c r="F181" s="7" t="str">
        <f>"吴燕茹"</f>
        <v>吴燕茹</v>
      </c>
    </row>
    <row r="182" spans="1:6" ht="30" customHeight="1">
      <c r="A182" s="7">
        <v>180</v>
      </c>
      <c r="B182" s="7" t="str">
        <f>"60852024013123092350816"</f>
        <v>60852024013123092350816</v>
      </c>
      <c r="C182" s="7" t="str">
        <f t="shared" si="2"/>
        <v>0101</v>
      </c>
      <c r="D182" s="7" t="s">
        <v>7</v>
      </c>
      <c r="E182" s="7" t="s">
        <v>8</v>
      </c>
      <c r="F182" s="7" t="str">
        <f>"符亚老"</f>
        <v>符亚老</v>
      </c>
    </row>
    <row r="183" spans="1:6" ht="30" customHeight="1">
      <c r="A183" s="7">
        <v>181</v>
      </c>
      <c r="B183" s="7" t="str">
        <f>"60852024013016570217612"</f>
        <v>60852024013016570217612</v>
      </c>
      <c r="C183" s="7" t="str">
        <f t="shared" si="2"/>
        <v>0101</v>
      </c>
      <c r="D183" s="7" t="s">
        <v>7</v>
      </c>
      <c r="E183" s="7" t="s">
        <v>8</v>
      </c>
      <c r="F183" s="7" t="str">
        <f>"何儒杰"</f>
        <v>何儒杰</v>
      </c>
    </row>
    <row r="184" spans="1:6" ht="30" customHeight="1">
      <c r="A184" s="7">
        <v>182</v>
      </c>
      <c r="B184" s="7" t="str">
        <f>"60852024020100030050859"</f>
        <v>60852024020100030050859</v>
      </c>
      <c r="C184" s="7" t="str">
        <f t="shared" si="2"/>
        <v>0101</v>
      </c>
      <c r="D184" s="7" t="s">
        <v>7</v>
      </c>
      <c r="E184" s="7" t="s">
        <v>8</v>
      </c>
      <c r="F184" s="7" t="str">
        <f>"林光海"</f>
        <v>林光海</v>
      </c>
    </row>
    <row r="185" spans="1:6" ht="30" customHeight="1">
      <c r="A185" s="7">
        <v>183</v>
      </c>
      <c r="B185" s="7" t="str">
        <f>"60852024013123551350854"</f>
        <v>60852024013123551350854</v>
      </c>
      <c r="C185" s="7" t="str">
        <f t="shared" si="2"/>
        <v>0101</v>
      </c>
      <c r="D185" s="7" t="s">
        <v>7</v>
      </c>
      <c r="E185" s="7" t="s">
        <v>8</v>
      </c>
      <c r="F185" s="7" t="str">
        <f>"程光磊"</f>
        <v>程光磊</v>
      </c>
    </row>
    <row r="186" spans="1:6" ht="30" customHeight="1">
      <c r="A186" s="7">
        <v>184</v>
      </c>
      <c r="B186" s="7" t="str">
        <f>"60852024013114441018862"</f>
        <v>60852024013114441018862</v>
      </c>
      <c r="C186" s="7" t="str">
        <f t="shared" si="2"/>
        <v>0101</v>
      </c>
      <c r="D186" s="7" t="s">
        <v>7</v>
      </c>
      <c r="E186" s="7" t="s">
        <v>8</v>
      </c>
      <c r="F186" s="7" t="str">
        <f>"梁光裕"</f>
        <v>梁光裕</v>
      </c>
    </row>
    <row r="187" spans="1:6" ht="30" customHeight="1">
      <c r="A187" s="7">
        <v>185</v>
      </c>
      <c r="B187" s="7" t="str">
        <f>"60852024020102240650895"</f>
        <v>60852024020102240650895</v>
      </c>
      <c r="C187" s="7" t="str">
        <f t="shared" si="2"/>
        <v>0101</v>
      </c>
      <c r="D187" s="7" t="s">
        <v>7</v>
      </c>
      <c r="E187" s="7" t="s">
        <v>8</v>
      </c>
      <c r="F187" s="7" t="str">
        <f>"陈子弘"</f>
        <v>陈子弘</v>
      </c>
    </row>
    <row r="188" spans="1:6" ht="30" customHeight="1">
      <c r="A188" s="7">
        <v>186</v>
      </c>
      <c r="B188" s="7" t="str">
        <f>"60852024012610503113216"</f>
        <v>60852024012610503113216</v>
      </c>
      <c r="C188" s="7" t="str">
        <f t="shared" si="2"/>
        <v>0101</v>
      </c>
      <c r="D188" s="7" t="s">
        <v>7</v>
      </c>
      <c r="E188" s="7" t="s">
        <v>8</v>
      </c>
      <c r="F188" s="7" t="str">
        <f>"游志安"</f>
        <v>游志安</v>
      </c>
    </row>
    <row r="189" spans="1:6" ht="30" customHeight="1">
      <c r="A189" s="7">
        <v>187</v>
      </c>
      <c r="B189" s="7" t="str">
        <f>"60852024020107544950917"</f>
        <v>60852024020107544950917</v>
      </c>
      <c r="C189" s="7" t="str">
        <f t="shared" si="2"/>
        <v>0101</v>
      </c>
      <c r="D189" s="7" t="s">
        <v>7</v>
      </c>
      <c r="E189" s="7" t="s">
        <v>8</v>
      </c>
      <c r="F189" s="7" t="str">
        <f>"陈向"</f>
        <v>陈向</v>
      </c>
    </row>
    <row r="190" spans="1:6" ht="30" customHeight="1">
      <c r="A190" s="7">
        <v>188</v>
      </c>
      <c r="B190" s="7" t="str">
        <f>"60852024020107520050915"</f>
        <v>60852024020107520050915</v>
      </c>
      <c r="C190" s="7" t="str">
        <f t="shared" si="2"/>
        <v>0101</v>
      </c>
      <c r="D190" s="7" t="s">
        <v>7</v>
      </c>
      <c r="E190" s="7" t="s">
        <v>8</v>
      </c>
      <c r="F190" s="7" t="str">
        <f>"姚国铭"</f>
        <v>姚国铭</v>
      </c>
    </row>
    <row r="191" spans="1:6" ht="30" customHeight="1">
      <c r="A191" s="7">
        <v>189</v>
      </c>
      <c r="B191" s="7" t="str">
        <f>"60852024013118132235685"</f>
        <v>60852024013118132235685</v>
      </c>
      <c r="C191" s="7" t="str">
        <f t="shared" si="2"/>
        <v>0101</v>
      </c>
      <c r="D191" s="7" t="s">
        <v>7</v>
      </c>
      <c r="E191" s="7" t="s">
        <v>8</v>
      </c>
      <c r="F191" s="7" t="str">
        <f>"陈其亮"</f>
        <v>陈其亮</v>
      </c>
    </row>
    <row r="192" spans="1:6" ht="30" customHeight="1">
      <c r="A192" s="7">
        <v>190</v>
      </c>
      <c r="B192" s="7" t="str">
        <f>"60852024013120431950623"</f>
        <v>60852024013120431950623</v>
      </c>
      <c r="C192" s="7" t="str">
        <f t="shared" si="2"/>
        <v>0101</v>
      </c>
      <c r="D192" s="7" t="s">
        <v>7</v>
      </c>
      <c r="E192" s="7" t="s">
        <v>8</v>
      </c>
      <c r="F192" s="7" t="str">
        <f>"符春玲"</f>
        <v>符春玲</v>
      </c>
    </row>
    <row r="193" spans="1:6" ht="30" customHeight="1">
      <c r="A193" s="7">
        <v>191</v>
      </c>
      <c r="B193" s="7" t="str">
        <f>"60852024020105433650907"</f>
        <v>60852024020105433650907</v>
      </c>
      <c r="C193" s="7" t="str">
        <f t="shared" si="2"/>
        <v>0101</v>
      </c>
      <c r="D193" s="7" t="s">
        <v>7</v>
      </c>
      <c r="E193" s="7" t="s">
        <v>8</v>
      </c>
      <c r="F193" s="7" t="str">
        <f>"符骐川"</f>
        <v>符骐川</v>
      </c>
    </row>
    <row r="194" spans="1:6" ht="30" customHeight="1">
      <c r="A194" s="7">
        <v>192</v>
      </c>
      <c r="B194" s="7" t="str">
        <f>"60852024012920391416292"</f>
        <v>60852024012920391416292</v>
      </c>
      <c r="C194" s="7" t="str">
        <f t="shared" si="2"/>
        <v>0101</v>
      </c>
      <c r="D194" s="7" t="s">
        <v>7</v>
      </c>
      <c r="E194" s="7" t="s">
        <v>8</v>
      </c>
      <c r="F194" s="7" t="str">
        <f>"符式辉"</f>
        <v>符式辉</v>
      </c>
    </row>
    <row r="195" spans="1:6" ht="30" customHeight="1">
      <c r="A195" s="7">
        <v>193</v>
      </c>
      <c r="B195" s="7" t="str">
        <f>"60852024020109013150993"</f>
        <v>60852024020109013150993</v>
      </c>
      <c r="C195" s="7" t="str">
        <f aca="true" t="shared" si="3" ref="C195:C211">"0101"</f>
        <v>0101</v>
      </c>
      <c r="D195" s="7" t="s">
        <v>7</v>
      </c>
      <c r="E195" s="7" t="s">
        <v>8</v>
      </c>
      <c r="F195" s="7" t="str">
        <f>"陈云"</f>
        <v>陈云</v>
      </c>
    </row>
    <row r="196" spans="1:6" ht="30" customHeight="1">
      <c r="A196" s="7">
        <v>194</v>
      </c>
      <c r="B196" s="7" t="str">
        <f>"60852024012614381613572"</f>
        <v>60852024012614381613572</v>
      </c>
      <c r="C196" s="7" t="str">
        <f t="shared" si="3"/>
        <v>0101</v>
      </c>
      <c r="D196" s="7" t="s">
        <v>7</v>
      </c>
      <c r="E196" s="7" t="s">
        <v>8</v>
      </c>
      <c r="F196" s="7" t="str">
        <f>"冯麟增"</f>
        <v>冯麟增</v>
      </c>
    </row>
    <row r="197" spans="1:6" ht="30" customHeight="1">
      <c r="A197" s="7">
        <v>195</v>
      </c>
      <c r="B197" s="7" t="str">
        <f>"60852024013121400350711"</f>
        <v>60852024013121400350711</v>
      </c>
      <c r="C197" s="7" t="str">
        <f t="shared" si="3"/>
        <v>0101</v>
      </c>
      <c r="D197" s="7" t="s">
        <v>7</v>
      </c>
      <c r="E197" s="7" t="s">
        <v>8</v>
      </c>
      <c r="F197" s="7" t="str">
        <f>"王冠"</f>
        <v>王冠</v>
      </c>
    </row>
    <row r="198" spans="1:6" ht="30" customHeight="1">
      <c r="A198" s="7">
        <v>196</v>
      </c>
      <c r="B198" s="7" t="str">
        <f>"60852024020108271750939"</f>
        <v>60852024020108271750939</v>
      </c>
      <c r="C198" s="7" t="str">
        <f t="shared" si="3"/>
        <v>0101</v>
      </c>
      <c r="D198" s="7" t="s">
        <v>7</v>
      </c>
      <c r="E198" s="7" t="s">
        <v>8</v>
      </c>
      <c r="F198" s="7" t="str">
        <f>"张昂宇"</f>
        <v>张昂宇</v>
      </c>
    </row>
    <row r="199" spans="1:6" ht="30" customHeight="1">
      <c r="A199" s="7">
        <v>197</v>
      </c>
      <c r="B199" s="7" t="str">
        <f>"60852024020108035950921"</f>
        <v>60852024020108035950921</v>
      </c>
      <c r="C199" s="7" t="str">
        <f t="shared" si="3"/>
        <v>0101</v>
      </c>
      <c r="D199" s="7" t="s">
        <v>7</v>
      </c>
      <c r="E199" s="7" t="s">
        <v>8</v>
      </c>
      <c r="F199" s="7" t="str">
        <f>"石震"</f>
        <v>石震</v>
      </c>
    </row>
    <row r="200" spans="1:6" ht="30" customHeight="1">
      <c r="A200" s="7">
        <v>198</v>
      </c>
      <c r="B200" s="7" t="str">
        <f>"60852024013117153522474"</f>
        <v>60852024013117153522474</v>
      </c>
      <c r="C200" s="7" t="str">
        <f t="shared" si="3"/>
        <v>0101</v>
      </c>
      <c r="D200" s="7" t="s">
        <v>7</v>
      </c>
      <c r="E200" s="7" t="s">
        <v>8</v>
      </c>
      <c r="F200" s="7" t="str">
        <f>"曾学香"</f>
        <v>曾学香</v>
      </c>
    </row>
    <row r="201" spans="1:6" ht="30" customHeight="1">
      <c r="A201" s="7">
        <v>199</v>
      </c>
      <c r="B201" s="7" t="str">
        <f>"60852024020100323750876"</f>
        <v>60852024020100323750876</v>
      </c>
      <c r="C201" s="7" t="str">
        <f t="shared" si="3"/>
        <v>0101</v>
      </c>
      <c r="D201" s="7" t="s">
        <v>7</v>
      </c>
      <c r="E201" s="7" t="s">
        <v>8</v>
      </c>
      <c r="F201" s="7" t="str">
        <f>"林泽贵"</f>
        <v>林泽贵</v>
      </c>
    </row>
    <row r="202" spans="1:6" ht="30" customHeight="1">
      <c r="A202" s="7">
        <v>200</v>
      </c>
      <c r="B202" s="7" t="str">
        <f>"60852024013123003950807"</f>
        <v>60852024013123003950807</v>
      </c>
      <c r="C202" s="7" t="str">
        <f t="shared" si="3"/>
        <v>0101</v>
      </c>
      <c r="D202" s="7" t="s">
        <v>7</v>
      </c>
      <c r="E202" s="7" t="s">
        <v>8</v>
      </c>
      <c r="F202" s="7" t="str">
        <f>"郑科"</f>
        <v>郑科</v>
      </c>
    </row>
    <row r="203" spans="1:6" ht="30" customHeight="1">
      <c r="A203" s="7">
        <v>201</v>
      </c>
      <c r="B203" s="7" t="str">
        <f>"60852024020100181450868"</f>
        <v>60852024020100181450868</v>
      </c>
      <c r="C203" s="7" t="str">
        <f t="shared" si="3"/>
        <v>0101</v>
      </c>
      <c r="D203" s="7" t="s">
        <v>7</v>
      </c>
      <c r="E203" s="7" t="s">
        <v>8</v>
      </c>
      <c r="F203" s="7" t="str">
        <f>"张昭飞"</f>
        <v>张昭飞</v>
      </c>
    </row>
    <row r="204" spans="1:6" ht="30" customHeight="1">
      <c r="A204" s="7">
        <v>202</v>
      </c>
      <c r="B204" s="7" t="str">
        <f>"60852024013114541518883"</f>
        <v>60852024013114541518883</v>
      </c>
      <c r="C204" s="7" t="str">
        <f t="shared" si="3"/>
        <v>0101</v>
      </c>
      <c r="D204" s="7" t="s">
        <v>7</v>
      </c>
      <c r="E204" s="7" t="s">
        <v>8</v>
      </c>
      <c r="F204" s="7" t="str">
        <f>"谢业壮"</f>
        <v>谢业壮</v>
      </c>
    </row>
    <row r="205" spans="1:6" ht="30" customHeight="1">
      <c r="A205" s="7">
        <v>203</v>
      </c>
      <c r="B205" s="7" t="str">
        <f>"60852024020110101151107"</f>
        <v>60852024020110101151107</v>
      </c>
      <c r="C205" s="7" t="str">
        <f t="shared" si="3"/>
        <v>0101</v>
      </c>
      <c r="D205" s="7" t="s">
        <v>7</v>
      </c>
      <c r="E205" s="7" t="s">
        <v>8</v>
      </c>
      <c r="F205" s="7" t="str">
        <f>"陈梦圆"</f>
        <v>陈梦圆</v>
      </c>
    </row>
    <row r="206" spans="1:6" ht="30" customHeight="1">
      <c r="A206" s="7">
        <v>204</v>
      </c>
      <c r="B206" s="7" t="str">
        <f>"60852024020107263850910"</f>
        <v>60852024020107263850910</v>
      </c>
      <c r="C206" s="7" t="str">
        <f t="shared" si="3"/>
        <v>0101</v>
      </c>
      <c r="D206" s="7" t="s">
        <v>7</v>
      </c>
      <c r="E206" s="7" t="s">
        <v>8</v>
      </c>
      <c r="F206" s="7" t="str">
        <f>"利金玲"</f>
        <v>利金玲</v>
      </c>
    </row>
    <row r="207" spans="1:6" ht="30" customHeight="1">
      <c r="A207" s="7">
        <v>205</v>
      </c>
      <c r="B207" s="7" t="str">
        <f>"60852024020109400651055"</f>
        <v>60852024020109400651055</v>
      </c>
      <c r="C207" s="7" t="str">
        <f t="shared" si="3"/>
        <v>0101</v>
      </c>
      <c r="D207" s="7" t="s">
        <v>7</v>
      </c>
      <c r="E207" s="7" t="s">
        <v>8</v>
      </c>
      <c r="F207" s="7" t="str">
        <f>"张宝仪"</f>
        <v>张宝仪</v>
      </c>
    </row>
    <row r="208" spans="1:6" ht="30" customHeight="1">
      <c r="A208" s="7">
        <v>206</v>
      </c>
      <c r="B208" s="7" t="str">
        <f>"60852024020110242651139"</f>
        <v>60852024020110242651139</v>
      </c>
      <c r="C208" s="7" t="str">
        <f t="shared" si="3"/>
        <v>0101</v>
      </c>
      <c r="D208" s="7" t="s">
        <v>7</v>
      </c>
      <c r="E208" s="7" t="s">
        <v>8</v>
      </c>
      <c r="F208" s="7" t="str">
        <f>"高辉杰"</f>
        <v>高辉杰</v>
      </c>
    </row>
    <row r="209" spans="1:6" ht="30" customHeight="1">
      <c r="A209" s="7">
        <v>207</v>
      </c>
      <c r="B209" s="7" t="str">
        <f>"60852024020109482551073"</f>
        <v>60852024020109482551073</v>
      </c>
      <c r="C209" s="7" t="str">
        <f t="shared" si="3"/>
        <v>0101</v>
      </c>
      <c r="D209" s="7" t="s">
        <v>7</v>
      </c>
      <c r="E209" s="7" t="s">
        <v>8</v>
      </c>
      <c r="F209" s="7" t="str">
        <f>"王珍珍"</f>
        <v>王珍珍</v>
      </c>
    </row>
    <row r="210" spans="1:6" ht="30" customHeight="1">
      <c r="A210" s="7">
        <v>208</v>
      </c>
      <c r="B210" s="7" t="str">
        <f>"60852024020109372051053"</f>
        <v>60852024020109372051053</v>
      </c>
      <c r="C210" s="7" t="str">
        <f t="shared" si="3"/>
        <v>0101</v>
      </c>
      <c r="D210" s="7" t="s">
        <v>7</v>
      </c>
      <c r="E210" s="7" t="s">
        <v>8</v>
      </c>
      <c r="F210" s="7" t="str">
        <f>"黎柏文"</f>
        <v>黎柏文</v>
      </c>
    </row>
    <row r="211" spans="1:6" ht="30" customHeight="1">
      <c r="A211" s="7">
        <v>209</v>
      </c>
      <c r="B211" s="7" t="str">
        <f>"60852024020111162751224"</f>
        <v>60852024020111162751224</v>
      </c>
      <c r="C211" s="7" t="str">
        <f t="shared" si="3"/>
        <v>0101</v>
      </c>
      <c r="D211" s="7" t="s">
        <v>7</v>
      </c>
      <c r="E211" s="7" t="s">
        <v>8</v>
      </c>
      <c r="F211" s="7" t="str">
        <f>"梁国涛"</f>
        <v>梁国涛</v>
      </c>
    </row>
    <row r="212" spans="1:6" ht="30" customHeight="1">
      <c r="A212" s="7">
        <v>210</v>
      </c>
      <c r="B212" s="7" t="str">
        <f>"60852024012609172112926"</f>
        <v>60852024012609172112926</v>
      </c>
      <c r="C212" s="7" t="str">
        <f aca="true" t="shared" si="4" ref="C212:C275">"0201"</f>
        <v>0201</v>
      </c>
      <c r="D212" s="7" t="s">
        <v>7</v>
      </c>
      <c r="E212" s="7" t="s">
        <v>9</v>
      </c>
      <c r="F212" s="7" t="str">
        <f>"黄婷婷"</f>
        <v>黄婷婷</v>
      </c>
    </row>
    <row r="213" spans="1:6" ht="30" customHeight="1">
      <c r="A213" s="7">
        <v>211</v>
      </c>
      <c r="B213" s="7" t="str">
        <f>"60852024012609203712942"</f>
        <v>60852024012609203712942</v>
      </c>
      <c r="C213" s="7" t="str">
        <f t="shared" si="4"/>
        <v>0201</v>
      </c>
      <c r="D213" s="7" t="s">
        <v>7</v>
      </c>
      <c r="E213" s="7" t="s">
        <v>9</v>
      </c>
      <c r="F213" s="7" t="str">
        <f>"王可晶"</f>
        <v>王可晶</v>
      </c>
    </row>
    <row r="214" spans="1:6" ht="30" customHeight="1">
      <c r="A214" s="7">
        <v>212</v>
      </c>
      <c r="B214" s="7" t="str">
        <f>"60852024012609080612883"</f>
        <v>60852024012609080612883</v>
      </c>
      <c r="C214" s="7" t="str">
        <f t="shared" si="4"/>
        <v>0201</v>
      </c>
      <c r="D214" s="7" t="s">
        <v>7</v>
      </c>
      <c r="E214" s="7" t="s">
        <v>9</v>
      </c>
      <c r="F214" s="7" t="str">
        <f>"徐梦雅"</f>
        <v>徐梦雅</v>
      </c>
    </row>
    <row r="215" spans="1:6" ht="30" customHeight="1">
      <c r="A215" s="7">
        <v>213</v>
      </c>
      <c r="B215" s="7" t="str">
        <f>"60852024012609515213046"</f>
        <v>60852024012609515213046</v>
      </c>
      <c r="C215" s="7" t="str">
        <f t="shared" si="4"/>
        <v>0201</v>
      </c>
      <c r="D215" s="7" t="s">
        <v>7</v>
      </c>
      <c r="E215" s="7" t="s">
        <v>9</v>
      </c>
      <c r="F215" s="7" t="str">
        <f>"甄家辉"</f>
        <v>甄家辉</v>
      </c>
    </row>
    <row r="216" spans="1:6" ht="30" customHeight="1">
      <c r="A216" s="7">
        <v>214</v>
      </c>
      <c r="B216" s="7" t="str">
        <f>"60852024012609293712972"</f>
        <v>60852024012609293712972</v>
      </c>
      <c r="C216" s="7" t="str">
        <f t="shared" si="4"/>
        <v>0201</v>
      </c>
      <c r="D216" s="7" t="s">
        <v>7</v>
      </c>
      <c r="E216" s="7" t="s">
        <v>9</v>
      </c>
      <c r="F216" s="7" t="str">
        <f>"孙铭"</f>
        <v>孙铭</v>
      </c>
    </row>
    <row r="217" spans="1:6" ht="30" customHeight="1">
      <c r="A217" s="7">
        <v>215</v>
      </c>
      <c r="B217" s="7" t="str">
        <f>"60852024012610064713101"</f>
        <v>60852024012610064713101</v>
      </c>
      <c r="C217" s="7" t="str">
        <f t="shared" si="4"/>
        <v>0201</v>
      </c>
      <c r="D217" s="7" t="s">
        <v>7</v>
      </c>
      <c r="E217" s="7" t="s">
        <v>9</v>
      </c>
      <c r="F217" s="7" t="str">
        <f>"陈小迈"</f>
        <v>陈小迈</v>
      </c>
    </row>
    <row r="218" spans="1:6" ht="30" customHeight="1">
      <c r="A218" s="7">
        <v>216</v>
      </c>
      <c r="B218" s="7" t="str">
        <f>"60852024012610061813099"</f>
        <v>60852024012610061813099</v>
      </c>
      <c r="C218" s="7" t="str">
        <f t="shared" si="4"/>
        <v>0201</v>
      </c>
      <c r="D218" s="7" t="s">
        <v>7</v>
      </c>
      <c r="E218" s="7" t="s">
        <v>9</v>
      </c>
      <c r="F218" s="7" t="str">
        <f>"龙玉兰"</f>
        <v>龙玉兰</v>
      </c>
    </row>
    <row r="219" spans="1:6" ht="30" customHeight="1">
      <c r="A219" s="7">
        <v>217</v>
      </c>
      <c r="B219" s="7" t="str">
        <f>"60852024012610114013120"</f>
        <v>60852024012610114013120</v>
      </c>
      <c r="C219" s="7" t="str">
        <f t="shared" si="4"/>
        <v>0201</v>
      </c>
      <c r="D219" s="7" t="s">
        <v>7</v>
      </c>
      <c r="E219" s="7" t="s">
        <v>9</v>
      </c>
      <c r="F219" s="7" t="str">
        <f>"唐悦"</f>
        <v>唐悦</v>
      </c>
    </row>
    <row r="220" spans="1:6" ht="30" customHeight="1">
      <c r="A220" s="7">
        <v>218</v>
      </c>
      <c r="B220" s="7" t="str">
        <f>"60852024012610313213173"</f>
        <v>60852024012610313213173</v>
      </c>
      <c r="C220" s="7" t="str">
        <f t="shared" si="4"/>
        <v>0201</v>
      </c>
      <c r="D220" s="7" t="s">
        <v>7</v>
      </c>
      <c r="E220" s="7" t="s">
        <v>9</v>
      </c>
      <c r="F220" s="7" t="str">
        <f>"蔡精"</f>
        <v>蔡精</v>
      </c>
    </row>
    <row r="221" spans="1:6" ht="30" customHeight="1">
      <c r="A221" s="7">
        <v>219</v>
      </c>
      <c r="B221" s="7" t="str">
        <f>"60852024012610285813167"</f>
        <v>60852024012610285813167</v>
      </c>
      <c r="C221" s="7" t="str">
        <f t="shared" si="4"/>
        <v>0201</v>
      </c>
      <c r="D221" s="7" t="s">
        <v>7</v>
      </c>
      <c r="E221" s="7" t="s">
        <v>9</v>
      </c>
      <c r="F221" s="7" t="str">
        <f>"符凤婷"</f>
        <v>符凤婷</v>
      </c>
    </row>
    <row r="222" spans="1:6" ht="30" customHeight="1">
      <c r="A222" s="7">
        <v>220</v>
      </c>
      <c r="B222" s="7" t="str">
        <f>"60852024012610381013190"</f>
        <v>60852024012610381013190</v>
      </c>
      <c r="C222" s="7" t="str">
        <f t="shared" si="4"/>
        <v>0201</v>
      </c>
      <c r="D222" s="7" t="s">
        <v>7</v>
      </c>
      <c r="E222" s="7" t="s">
        <v>9</v>
      </c>
      <c r="F222" s="7" t="str">
        <f>"颜小青"</f>
        <v>颜小青</v>
      </c>
    </row>
    <row r="223" spans="1:6" ht="30" customHeight="1">
      <c r="A223" s="7">
        <v>221</v>
      </c>
      <c r="B223" s="7" t="str">
        <f>"60852024012611172113290"</f>
        <v>60852024012611172113290</v>
      </c>
      <c r="C223" s="7" t="str">
        <f t="shared" si="4"/>
        <v>0201</v>
      </c>
      <c r="D223" s="7" t="s">
        <v>7</v>
      </c>
      <c r="E223" s="7" t="s">
        <v>9</v>
      </c>
      <c r="F223" s="7" t="str">
        <f>"符祥煌"</f>
        <v>符祥煌</v>
      </c>
    </row>
    <row r="224" spans="1:6" ht="30" customHeight="1">
      <c r="A224" s="7">
        <v>222</v>
      </c>
      <c r="B224" s="7" t="str">
        <f>"60852024012611420613336"</f>
        <v>60852024012611420613336</v>
      </c>
      <c r="C224" s="7" t="str">
        <f t="shared" si="4"/>
        <v>0201</v>
      </c>
      <c r="D224" s="7" t="s">
        <v>7</v>
      </c>
      <c r="E224" s="7" t="s">
        <v>9</v>
      </c>
      <c r="F224" s="7" t="str">
        <f>"连成瑛"</f>
        <v>连成瑛</v>
      </c>
    </row>
    <row r="225" spans="1:6" ht="30" customHeight="1">
      <c r="A225" s="7">
        <v>223</v>
      </c>
      <c r="B225" s="7" t="str">
        <f>"60852024012611553413353"</f>
        <v>60852024012611553413353</v>
      </c>
      <c r="C225" s="7" t="str">
        <f t="shared" si="4"/>
        <v>0201</v>
      </c>
      <c r="D225" s="7" t="s">
        <v>7</v>
      </c>
      <c r="E225" s="7" t="s">
        <v>9</v>
      </c>
      <c r="F225" s="7" t="str">
        <f>"陈姿妙"</f>
        <v>陈姿妙</v>
      </c>
    </row>
    <row r="226" spans="1:6" ht="30" customHeight="1">
      <c r="A226" s="7">
        <v>224</v>
      </c>
      <c r="B226" s="7" t="str">
        <f>"60852024012611514113344"</f>
        <v>60852024012611514113344</v>
      </c>
      <c r="C226" s="7" t="str">
        <f t="shared" si="4"/>
        <v>0201</v>
      </c>
      <c r="D226" s="7" t="s">
        <v>7</v>
      </c>
      <c r="E226" s="7" t="s">
        <v>9</v>
      </c>
      <c r="F226" s="7" t="str">
        <f>"张馨月"</f>
        <v>张馨月</v>
      </c>
    </row>
    <row r="227" spans="1:6" ht="30" customHeight="1">
      <c r="A227" s="7">
        <v>225</v>
      </c>
      <c r="B227" s="7" t="str">
        <f>"60852024012613085613459"</f>
        <v>60852024012613085613459</v>
      </c>
      <c r="C227" s="7" t="str">
        <f t="shared" si="4"/>
        <v>0201</v>
      </c>
      <c r="D227" s="7" t="s">
        <v>7</v>
      </c>
      <c r="E227" s="7" t="s">
        <v>9</v>
      </c>
      <c r="F227" s="7" t="str">
        <f>"陈妃"</f>
        <v>陈妃</v>
      </c>
    </row>
    <row r="228" spans="1:6" ht="30" customHeight="1">
      <c r="A228" s="7">
        <v>226</v>
      </c>
      <c r="B228" s="7" t="str">
        <f>"60852024012609281212966"</f>
        <v>60852024012609281212966</v>
      </c>
      <c r="C228" s="7" t="str">
        <f t="shared" si="4"/>
        <v>0201</v>
      </c>
      <c r="D228" s="7" t="s">
        <v>7</v>
      </c>
      <c r="E228" s="7" t="s">
        <v>9</v>
      </c>
      <c r="F228" s="7" t="str">
        <f>"王家燕"</f>
        <v>王家燕</v>
      </c>
    </row>
    <row r="229" spans="1:6" ht="30" customHeight="1">
      <c r="A229" s="7">
        <v>227</v>
      </c>
      <c r="B229" s="7" t="str">
        <f>"60852024012614410813579"</f>
        <v>60852024012614410813579</v>
      </c>
      <c r="C229" s="7" t="str">
        <f t="shared" si="4"/>
        <v>0201</v>
      </c>
      <c r="D229" s="7" t="s">
        <v>7</v>
      </c>
      <c r="E229" s="7" t="s">
        <v>9</v>
      </c>
      <c r="F229" s="7" t="str">
        <f>"吴海泉"</f>
        <v>吴海泉</v>
      </c>
    </row>
    <row r="230" spans="1:6" ht="30" customHeight="1">
      <c r="A230" s="7">
        <v>228</v>
      </c>
      <c r="B230" s="7" t="str">
        <f>"60852024012614214913549"</f>
        <v>60852024012614214913549</v>
      </c>
      <c r="C230" s="7" t="str">
        <f t="shared" si="4"/>
        <v>0201</v>
      </c>
      <c r="D230" s="7" t="s">
        <v>7</v>
      </c>
      <c r="E230" s="7" t="s">
        <v>9</v>
      </c>
      <c r="F230" s="7" t="str">
        <f>"吴玉芳"</f>
        <v>吴玉芳</v>
      </c>
    </row>
    <row r="231" spans="1:6" ht="30" customHeight="1">
      <c r="A231" s="7">
        <v>229</v>
      </c>
      <c r="B231" s="7" t="str">
        <f>"60852024012610410913196"</f>
        <v>60852024012610410913196</v>
      </c>
      <c r="C231" s="7" t="str">
        <f t="shared" si="4"/>
        <v>0201</v>
      </c>
      <c r="D231" s="7" t="s">
        <v>7</v>
      </c>
      <c r="E231" s="7" t="s">
        <v>9</v>
      </c>
      <c r="F231" s="7" t="str">
        <f>"郑贞莹"</f>
        <v>郑贞莹</v>
      </c>
    </row>
    <row r="232" spans="1:6" ht="30" customHeight="1">
      <c r="A232" s="7">
        <v>230</v>
      </c>
      <c r="B232" s="7" t="str">
        <f>"60852024012611481313340"</f>
        <v>60852024012611481313340</v>
      </c>
      <c r="C232" s="7" t="str">
        <f t="shared" si="4"/>
        <v>0201</v>
      </c>
      <c r="D232" s="7" t="s">
        <v>7</v>
      </c>
      <c r="E232" s="7" t="s">
        <v>9</v>
      </c>
      <c r="F232" s="7" t="str">
        <f>"施伟婷"</f>
        <v>施伟婷</v>
      </c>
    </row>
    <row r="233" spans="1:6" ht="30" customHeight="1">
      <c r="A233" s="7">
        <v>231</v>
      </c>
      <c r="B233" s="7" t="str">
        <f>"60852024012615035713621"</f>
        <v>60852024012615035713621</v>
      </c>
      <c r="C233" s="7" t="str">
        <f t="shared" si="4"/>
        <v>0201</v>
      </c>
      <c r="D233" s="7" t="s">
        <v>7</v>
      </c>
      <c r="E233" s="7" t="s">
        <v>9</v>
      </c>
      <c r="F233" s="7" t="str">
        <f>"黄小娟"</f>
        <v>黄小娟</v>
      </c>
    </row>
    <row r="234" spans="1:6" ht="30" customHeight="1">
      <c r="A234" s="7">
        <v>232</v>
      </c>
      <c r="B234" s="7" t="str">
        <f>"60852024012615000813614"</f>
        <v>60852024012615000813614</v>
      </c>
      <c r="C234" s="7" t="str">
        <f t="shared" si="4"/>
        <v>0201</v>
      </c>
      <c r="D234" s="7" t="s">
        <v>7</v>
      </c>
      <c r="E234" s="7" t="s">
        <v>9</v>
      </c>
      <c r="F234" s="7" t="str">
        <f>"陈琳"</f>
        <v>陈琳</v>
      </c>
    </row>
    <row r="235" spans="1:6" ht="30" customHeight="1">
      <c r="A235" s="7">
        <v>233</v>
      </c>
      <c r="B235" s="7" t="str">
        <f>"60852024012615302813666"</f>
        <v>60852024012615302813666</v>
      </c>
      <c r="C235" s="7" t="str">
        <f t="shared" si="4"/>
        <v>0201</v>
      </c>
      <c r="D235" s="7" t="s">
        <v>7</v>
      </c>
      <c r="E235" s="7" t="s">
        <v>9</v>
      </c>
      <c r="F235" s="7" t="str">
        <f>"陈琦"</f>
        <v>陈琦</v>
      </c>
    </row>
    <row r="236" spans="1:6" ht="30" customHeight="1">
      <c r="A236" s="7">
        <v>234</v>
      </c>
      <c r="B236" s="7" t="str">
        <f>"60852024012615293713665"</f>
        <v>60852024012615293713665</v>
      </c>
      <c r="C236" s="7" t="str">
        <f t="shared" si="4"/>
        <v>0201</v>
      </c>
      <c r="D236" s="7" t="s">
        <v>7</v>
      </c>
      <c r="E236" s="7" t="s">
        <v>9</v>
      </c>
      <c r="F236" s="7" t="str">
        <f>"朱莹"</f>
        <v>朱莹</v>
      </c>
    </row>
    <row r="237" spans="1:6" ht="30" customHeight="1">
      <c r="A237" s="7">
        <v>235</v>
      </c>
      <c r="B237" s="7" t="str">
        <f>"60852024012615580913707"</f>
        <v>60852024012615580913707</v>
      </c>
      <c r="C237" s="7" t="str">
        <f t="shared" si="4"/>
        <v>0201</v>
      </c>
      <c r="D237" s="7" t="s">
        <v>7</v>
      </c>
      <c r="E237" s="7" t="s">
        <v>9</v>
      </c>
      <c r="F237" s="7" t="str">
        <f>"钟佳洁"</f>
        <v>钟佳洁</v>
      </c>
    </row>
    <row r="238" spans="1:6" ht="30" customHeight="1">
      <c r="A238" s="7">
        <v>236</v>
      </c>
      <c r="B238" s="7" t="str">
        <f>"60852024012615311713667"</f>
        <v>60852024012615311713667</v>
      </c>
      <c r="C238" s="7" t="str">
        <f t="shared" si="4"/>
        <v>0201</v>
      </c>
      <c r="D238" s="7" t="s">
        <v>7</v>
      </c>
      <c r="E238" s="7" t="s">
        <v>9</v>
      </c>
      <c r="F238" s="7" t="str">
        <f>"吴珊珊"</f>
        <v>吴珊珊</v>
      </c>
    </row>
    <row r="239" spans="1:6" ht="30" customHeight="1">
      <c r="A239" s="7">
        <v>237</v>
      </c>
      <c r="B239" s="7" t="str">
        <f>"60852024012615232313650"</f>
        <v>60852024012615232313650</v>
      </c>
      <c r="C239" s="7" t="str">
        <f t="shared" si="4"/>
        <v>0201</v>
      </c>
      <c r="D239" s="7" t="s">
        <v>7</v>
      </c>
      <c r="E239" s="7" t="s">
        <v>9</v>
      </c>
      <c r="F239" s="7" t="str">
        <f>"吴武"</f>
        <v>吴武</v>
      </c>
    </row>
    <row r="240" spans="1:6" ht="30" customHeight="1">
      <c r="A240" s="7">
        <v>238</v>
      </c>
      <c r="B240" s="7" t="str">
        <f>"60852024012609351312993"</f>
        <v>60852024012609351312993</v>
      </c>
      <c r="C240" s="7" t="str">
        <f t="shared" si="4"/>
        <v>0201</v>
      </c>
      <c r="D240" s="7" t="s">
        <v>7</v>
      </c>
      <c r="E240" s="7" t="s">
        <v>9</v>
      </c>
      <c r="F240" s="7" t="str">
        <f>"符晶"</f>
        <v>符晶</v>
      </c>
    </row>
    <row r="241" spans="1:6" ht="30" customHeight="1">
      <c r="A241" s="7">
        <v>239</v>
      </c>
      <c r="B241" s="7" t="str">
        <f>"60852024012616184513750"</f>
        <v>60852024012616184513750</v>
      </c>
      <c r="C241" s="7" t="str">
        <f t="shared" si="4"/>
        <v>0201</v>
      </c>
      <c r="D241" s="7" t="s">
        <v>7</v>
      </c>
      <c r="E241" s="7" t="s">
        <v>9</v>
      </c>
      <c r="F241" s="7" t="str">
        <f>"陈山余"</f>
        <v>陈山余</v>
      </c>
    </row>
    <row r="242" spans="1:6" ht="30" customHeight="1">
      <c r="A242" s="7">
        <v>240</v>
      </c>
      <c r="B242" s="7" t="str">
        <f>"60852024012615512813695"</f>
        <v>60852024012615512813695</v>
      </c>
      <c r="C242" s="7" t="str">
        <f t="shared" si="4"/>
        <v>0201</v>
      </c>
      <c r="D242" s="7" t="s">
        <v>7</v>
      </c>
      <c r="E242" s="7" t="s">
        <v>9</v>
      </c>
      <c r="F242" s="7" t="str">
        <f>"黄冠越"</f>
        <v>黄冠越</v>
      </c>
    </row>
    <row r="243" spans="1:6" ht="30" customHeight="1">
      <c r="A243" s="7">
        <v>241</v>
      </c>
      <c r="B243" s="7" t="str">
        <f>"60852024012616465413780"</f>
        <v>60852024012616465413780</v>
      </c>
      <c r="C243" s="7" t="str">
        <f t="shared" si="4"/>
        <v>0201</v>
      </c>
      <c r="D243" s="7" t="s">
        <v>7</v>
      </c>
      <c r="E243" s="7" t="s">
        <v>9</v>
      </c>
      <c r="F243" s="7" t="str">
        <f>"王乙曼"</f>
        <v>王乙曼</v>
      </c>
    </row>
    <row r="244" spans="1:6" ht="30" customHeight="1">
      <c r="A244" s="7">
        <v>242</v>
      </c>
      <c r="B244" s="7" t="str">
        <f>"60852024012617440413862"</f>
        <v>60852024012617440413862</v>
      </c>
      <c r="C244" s="7" t="str">
        <f t="shared" si="4"/>
        <v>0201</v>
      </c>
      <c r="D244" s="7" t="s">
        <v>7</v>
      </c>
      <c r="E244" s="7" t="s">
        <v>9</v>
      </c>
      <c r="F244" s="7" t="str">
        <f>"麦明珍"</f>
        <v>麦明珍</v>
      </c>
    </row>
    <row r="245" spans="1:6" ht="30" customHeight="1">
      <c r="A245" s="7">
        <v>243</v>
      </c>
      <c r="B245" s="7" t="str">
        <f>"60852024012617030513810"</f>
        <v>60852024012617030513810</v>
      </c>
      <c r="C245" s="7" t="str">
        <f t="shared" si="4"/>
        <v>0201</v>
      </c>
      <c r="D245" s="7" t="s">
        <v>7</v>
      </c>
      <c r="E245" s="7" t="s">
        <v>9</v>
      </c>
      <c r="F245" s="7" t="str">
        <f>"方满钰"</f>
        <v>方满钰</v>
      </c>
    </row>
    <row r="246" spans="1:6" ht="30" customHeight="1">
      <c r="A246" s="7">
        <v>244</v>
      </c>
      <c r="B246" s="7" t="str">
        <f>"60852024012617580013877"</f>
        <v>60852024012617580013877</v>
      </c>
      <c r="C246" s="7" t="str">
        <f t="shared" si="4"/>
        <v>0201</v>
      </c>
      <c r="D246" s="7" t="s">
        <v>7</v>
      </c>
      <c r="E246" s="7" t="s">
        <v>9</v>
      </c>
      <c r="F246" s="7" t="str">
        <f>"吴清宙"</f>
        <v>吴清宙</v>
      </c>
    </row>
    <row r="247" spans="1:6" ht="30" customHeight="1">
      <c r="A247" s="7">
        <v>245</v>
      </c>
      <c r="B247" s="7" t="str">
        <f>"60852024012618085213884"</f>
        <v>60852024012618085213884</v>
      </c>
      <c r="C247" s="7" t="str">
        <f t="shared" si="4"/>
        <v>0201</v>
      </c>
      <c r="D247" s="7" t="s">
        <v>7</v>
      </c>
      <c r="E247" s="7" t="s">
        <v>9</v>
      </c>
      <c r="F247" s="7" t="str">
        <f>"王思婕"</f>
        <v>王思婕</v>
      </c>
    </row>
    <row r="248" spans="1:6" ht="30" customHeight="1">
      <c r="A248" s="7">
        <v>246</v>
      </c>
      <c r="B248" s="7" t="str">
        <f>"60852024012619182213940"</f>
        <v>60852024012619182213940</v>
      </c>
      <c r="C248" s="7" t="str">
        <f t="shared" si="4"/>
        <v>0201</v>
      </c>
      <c r="D248" s="7" t="s">
        <v>7</v>
      </c>
      <c r="E248" s="7" t="s">
        <v>9</v>
      </c>
      <c r="F248" s="7" t="str">
        <f>"蔡良杰"</f>
        <v>蔡良杰</v>
      </c>
    </row>
    <row r="249" spans="1:6" ht="30" customHeight="1">
      <c r="A249" s="7">
        <v>247</v>
      </c>
      <c r="B249" s="7" t="str">
        <f>"60852024012617371513855"</f>
        <v>60852024012617371513855</v>
      </c>
      <c r="C249" s="7" t="str">
        <f t="shared" si="4"/>
        <v>0201</v>
      </c>
      <c r="D249" s="7" t="s">
        <v>7</v>
      </c>
      <c r="E249" s="7" t="s">
        <v>9</v>
      </c>
      <c r="F249" s="7" t="str">
        <f>"郭畅"</f>
        <v>郭畅</v>
      </c>
    </row>
    <row r="250" spans="1:6" ht="30" customHeight="1">
      <c r="A250" s="7">
        <v>248</v>
      </c>
      <c r="B250" s="7" t="str">
        <f>"60852024012619592213968"</f>
        <v>60852024012619592213968</v>
      </c>
      <c r="C250" s="7" t="str">
        <f t="shared" si="4"/>
        <v>0201</v>
      </c>
      <c r="D250" s="7" t="s">
        <v>7</v>
      </c>
      <c r="E250" s="7" t="s">
        <v>9</v>
      </c>
      <c r="F250" s="7" t="str">
        <f>"叶书村"</f>
        <v>叶书村</v>
      </c>
    </row>
    <row r="251" spans="1:6" ht="30" customHeight="1">
      <c r="A251" s="7">
        <v>249</v>
      </c>
      <c r="B251" s="7" t="str">
        <f>"60852024012621134814033"</f>
        <v>60852024012621134814033</v>
      </c>
      <c r="C251" s="7" t="str">
        <f t="shared" si="4"/>
        <v>0201</v>
      </c>
      <c r="D251" s="7" t="s">
        <v>7</v>
      </c>
      <c r="E251" s="7" t="s">
        <v>9</v>
      </c>
      <c r="F251" s="7" t="str">
        <f>"钟依倪"</f>
        <v>钟依倪</v>
      </c>
    </row>
    <row r="252" spans="1:6" ht="30" customHeight="1">
      <c r="A252" s="7">
        <v>250</v>
      </c>
      <c r="B252" s="7" t="str">
        <f>"60852024012612491613426"</f>
        <v>60852024012612491613426</v>
      </c>
      <c r="C252" s="7" t="str">
        <f t="shared" si="4"/>
        <v>0201</v>
      </c>
      <c r="D252" s="7" t="s">
        <v>7</v>
      </c>
      <c r="E252" s="7" t="s">
        <v>9</v>
      </c>
      <c r="F252" s="7" t="str">
        <f>"刘大锋"</f>
        <v>刘大锋</v>
      </c>
    </row>
    <row r="253" spans="1:6" ht="30" customHeight="1">
      <c r="A253" s="7">
        <v>251</v>
      </c>
      <c r="B253" s="7" t="str">
        <f>"60852024012621423114055"</f>
        <v>60852024012621423114055</v>
      </c>
      <c r="C253" s="7" t="str">
        <f t="shared" si="4"/>
        <v>0201</v>
      </c>
      <c r="D253" s="7" t="s">
        <v>7</v>
      </c>
      <c r="E253" s="7" t="s">
        <v>9</v>
      </c>
      <c r="F253" s="7" t="str">
        <f>"卓美玲"</f>
        <v>卓美玲</v>
      </c>
    </row>
    <row r="254" spans="1:6" ht="30" customHeight="1">
      <c r="A254" s="7">
        <v>252</v>
      </c>
      <c r="B254" s="7" t="str">
        <f>"60852024012622082514077"</f>
        <v>60852024012622082514077</v>
      </c>
      <c r="C254" s="7" t="str">
        <f t="shared" si="4"/>
        <v>0201</v>
      </c>
      <c r="D254" s="7" t="s">
        <v>7</v>
      </c>
      <c r="E254" s="7" t="s">
        <v>9</v>
      </c>
      <c r="F254" s="7" t="str">
        <f>"黄文鲲"</f>
        <v>黄文鲲</v>
      </c>
    </row>
    <row r="255" spans="1:6" ht="30" customHeight="1">
      <c r="A255" s="7">
        <v>253</v>
      </c>
      <c r="B255" s="7" t="str">
        <f>"60852024012700173414137"</f>
        <v>60852024012700173414137</v>
      </c>
      <c r="C255" s="7" t="str">
        <f t="shared" si="4"/>
        <v>0201</v>
      </c>
      <c r="D255" s="7" t="s">
        <v>7</v>
      </c>
      <c r="E255" s="7" t="s">
        <v>9</v>
      </c>
      <c r="F255" s="7" t="str">
        <f>"杨志凯"</f>
        <v>杨志凯</v>
      </c>
    </row>
    <row r="256" spans="1:6" ht="30" customHeight="1">
      <c r="A256" s="7">
        <v>254</v>
      </c>
      <c r="B256" s="7" t="str">
        <f>"60852024012702340614151"</f>
        <v>60852024012702340614151</v>
      </c>
      <c r="C256" s="7" t="str">
        <f t="shared" si="4"/>
        <v>0201</v>
      </c>
      <c r="D256" s="7" t="s">
        <v>7</v>
      </c>
      <c r="E256" s="7" t="s">
        <v>9</v>
      </c>
      <c r="F256" s="7" t="str">
        <f>"王军"</f>
        <v>王军</v>
      </c>
    </row>
    <row r="257" spans="1:6" ht="30" customHeight="1">
      <c r="A257" s="7">
        <v>255</v>
      </c>
      <c r="B257" s="7" t="str">
        <f>"60852024012710135014192"</f>
        <v>60852024012710135014192</v>
      </c>
      <c r="C257" s="7" t="str">
        <f t="shared" si="4"/>
        <v>0201</v>
      </c>
      <c r="D257" s="7" t="s">
        <v>7</v>
      </c>
      <c r="E257" s="7" t="s">
        <v>9</v>
      </c>
      <c r="F257" s="7" t="str">
        <f>"陈俊安"</f>
        <v>陈俊安</v>
      </c>
    </row>
    <row r="258" spans="1:6" ht="30" customHeight="1">
      <c r="A258" s="7">
        <v>256</v>
      </c>
      <c r="B258" s="7" t="str">
        <f>"60852024012712103014256"</f>
        <v>60852024012712103014256</v>
      </c>
      <c r="C258" s="7" t="str">
        <f t="shared" si="4"/>
        <v>0201</v>
      </c>
      <c r="D258" s="7" t="s">
        <v>7</v>
      </c>
      <c r="E258" s="7" t="s">
        <v>9</v>
      </c>
      <c r="F258" s="7" t="str">
        <f>"郑飘"</f>
        <v>郑飘</v>
      </c>
    </row>
    <row r="259" spans="1:6" ht="30" customHeight="1">
      <c r="A259" s="7">
        <v>257</v>
      </c>
      <c r="B259" s="7" t="str">
        <f>"60852024012620311113997"</f>
        <v>60852024012620311113997</v>
      </c>
      <c r="C259" s="7" t="str">
        <f t="shared" si="4"/>
        <v>0201</v>
      </c>
      <c r="D259" s="7" t="s">
        <v>7</v>
      </c>
      <c r="E259" s="7" t="s">
        <v>9</v>
      </c>
      <c r="F259" s="7" t="str">
        <f>"林贻彬"</f>
        <v>林贻彬</v>
      </c>
    </row>
    <row r="260" spans="1:6" ht="30" customHeight="1">
      <c r="A260" s="7">
        <v>258</v>
      </c>
      <c r="B260" s="7" t="str">
        <f>"60852024012714171414317"</f>
        <v>60852024012714171414317</v>
      </c>
      <c r="C260" s="7" t="str">
        <f t="shared" si="4"/>
        <v>0201</v>
      </c>
      <c r="D260" s="7" t="s">
        <v>7</v>
      </c>
      <c r="E260" s="7" t="s">
        <v>9</v>
      </c>
      <c r="F260" s="7" t="str">
        <f>"任梦圆"</f>
        <v>任梦圆</v>
      </c>
    </row>
    <row r="261" spans="1:6" ht="30" customHeight="1">
      <c r="A261" s="7">
        <v>259</v>
      </c>
      <c r="B261" s="7" t="str">
        <f>"60852024012715213814354"</f>
        <v>60852024012715213814354</v>
      </c>
      <c r="C261" s="7" t="str">
        <f t="shared" si="4"/>
        <v>0201</v>
      </c>
      <c r="D261" s="7" t="s">
        <v>7</v>
      </c>
      <c r="E261" s="7" t="s">
        <v>9</v>
      </c>
      <c r="F261" s="7" t="str">
        <f>"陈月文"</f>
        <v>陈月文</v>
      </c>
    </row>
    <row r="262" spans="1:6" ht="30" customHeight="1">
      <c r="A262" s="7">
        <v>260</v>
      </c>
      <c r="B262" s="7" t="str">
        <f>"60852024012614212013548"</f>
        <v>60852024012614212013548</v>
      </c>
      <c r="C262" s="7" t="str">
        <f t="shared" si="4"/>
        <v>0201</v>
      </c>
      <c r="D262" s="7" t="s">
        <v>7</v>
      </c>
      <c r="E262" s="7" t="s">
        <v>9</v>
      </c>
      <c r="F262" s="7" t="str">
        <f>"梁芸"</f>
        <v>梁芸</v>
      </c>
    </row>
    <row r="263" spans="1:6" ht="30" customHeight="1">
      <c r="A263" s="7">
        <v>261</v>
      </c>
      <c r="B263" s="7" t="str">
        <f>"60852024012716175914372"</f>
        <v>60852024012716175914372</v>
      </c>
      <c r="C263" s="7" t="str">
        <f t="shared" si="4"/>
        <v>0201</v>
      </c>
      <c r="D263" s="7" t="s">
        <v>7</v>
      </c>
      <c r="E263" s="7" t="s">
        <v>9</v>
      </c>
      <c r="F263" s="7" t="str">
        <f>"陈川花"</f>
        <v>陈川花</v>
      </c>
    </row>
    <row r="264" spans="1:6" ht="30" customHeight="1">
      <c r="A264" s="7">
        <v>262</v>
      </c>
      <c r="B264" s="7" t="str">
        <f>"60852024012717231814402"</f>
        <v>60852024012717231814402</v>
      </c>
      <c r="C264" s="7" t="str">
        <f t="shared" si="4"/>
        <v>0201</v>
      </c>
      <c r="D264" s="7" t="s">
        <v>7</v>
      </c>
      <c r="E264" s="7" t="s">
        <v>9</v>
      </c>
      <c r="F264" s="7" t="str">
        <f>"董舒涵"</f>
        <v>董舒涵</v>
      </c>
    </row>
    <row r="265" spans="1:6" ht="30" customHeight="1">
      <c r="A265" s="7">
        <v>263</v>
      </c>
      <c r="B265" s="7" t="str">
        <f>"60852024012620341814001"</f>
        <v>60852024012620341814001</v>
      </c>
      <c r="C265" s="7" t="str">
        <f t="shared" si="4"/>
        <v>0201</v>
      </c>
      <c r="D265" s="7" t="s">
        <v>7</v>
      </c>
      <c r="E265" s="7" t="s">
        <v>9</v>
      </c>
      <c r="F265" s="7" t="str">
        <f>"徐应浩"</f>
        <v>徐应浩</v>
      </c>
    </row>
    <row r="266" spans="1:6" ht="30" customHeight="1">
      <c r="A266" s="7">
        <v>264</v>
      </c>
      <c r="B266" s="7" t="str">
        <f>"60852024012718123214421"</f>
        <v>60852024012718123214421</v>
      </c>
      <c r="C266" s="7" t="str">
        <f t="shared" si="4"/>
        <v>0201</v>
      </c>
      <c r="D266" s="7" t="s">
        <v>7</v>
      </c>
      <c r="E266" s="7" t="s">
        <v>9</v>
      </c>
      <c r="F266" s="7" t="str">
        <f>"高振皇"</f>
        <v>高振皇</v>
      </c>
    </row>
    <row r="267" spans="1:6" ht="30" customHeight="1">
      <c r="A267" s="7">
        <v>265</v>
      </c>
      <c r="B267" s="7" t="str">
        <f>"60852024012614512513600"</f>
        <v>60852024012614512513600</v>
      </c>
      <c r="C267" s="7" t="str">
        <f t="shared" si="4"/>
        <v>0201</v>
      </c>
      <c r="D267" s="7" t="s">
        <v>7</v>
      </c>
      <c r="E267" s="7" t="s">
        <v>9</v>
      </c>
      <c r="F267" s="7" t="str">
        <f>"李伶灵"</f>
        <v>李伶灵</v>
      </c>
    </row>
    <row r="268" spans="1:6" ht="30" customHeight="1">
      <c r="A268" s="7">
        <v>266</v>
      </c>
      <c r="B268" s="7" t="str">
        <f>"60852024012621311714044"</f>
        <v>60852024012621311714044</v>
      </c>
      <c r="C268" s="7" t="str">
        <f t="shared" si="4"/>
        <v>0201</v>
      </c>
      <c r="D268" s="7" t="s">
        <v>7</v>
      </c>
      <c r="E268" s="7" t="s">
        <v>9</v>
      </c>
      <c r="F268" s="7" t="str">
        <f>"唐闻仙"</f>
        <v>唐闻仙</v>
      </c>
    </row>
    <row r="269" spans="1:6" ht="30" customHeight="1">
      <c r="A269" s="7">
        <v>267</v>
      </c>
      <c r="B269" s="7" t="str">
        <f>"60852024012718281114432"</f>
        <v>60852024012718281114432</v>
      </c>
      <c r="C269" s="7" t="str">
        <f t="shared" si="4"/>
        <v>0201</v>
      </c>
      <c r="D269" s="7" t="s">
        <v>7</v>
      </c>
      <c r="E269" s="7" t="s">
        <v>9</v>
      </c>
      <c r="F269" s="7" t="str">
        <f>"郑安彤"</f>
        <v>郑安彤</v>
      </c>
    </row>
    <row r="270" spans="1:6" ht="30" customHeight="1">
      <c r="A270" s="7">
        <v>268</v>
      </c>
      <c r="B270" s="7" t="str">
        <f>"60852024012717595214416"</f>
        <v>60852024012717595214416</v>
      </c>
      <c r="C270" s="7" t="str">
        <f t="shared" si="4"/>
        <v>0201</v>
      </c>
      <c r="D270" s="7" t="s">
        <v>7</v>
      </c>
      <c r="E270" s="7" t="s">
        <v>9</v>
      </c>
      <c r="F270" s="7" t="str">
        <f>"方玲"</f>
        <v>方玲</v>
      </c>
    </row>
    <row r="271" spans="1:6" ht="30" customHeight="1">
      <c r="A271" s="7">
        <v>269</v>
      </c>
      <c r="B271" s="7" t="str">
        <f>"60852024012719470014458"</f>
        <v>60852024012719470014458</v>
      </c>
      <c r="C271" s="7" t="str">
        <f t="shared" si="4"/>
        <v>0201</v>
      </c>
      <c r="D271" s="7" t="s">
        <v>7</v>
      </c>
      <c r="E271" s="7" t="s">
        <v>9</v>
      </c>
      <c r="F271" s="7" t="str">
        <f>"吴丹"</f>
        <v>吴丹</v>
      </c>
    </row>
    <row r="272" spans="1:6" ht="30" customHeight="1">
      <c r="A272" s="7">
        <v>270</v>
      </c>
      <c r="B272" s="7" t="str">
        <f>"60852024012720063814464"</f>
        <v>60852024012720063814464</v>
      </c>
      <c r="C272" s="7" t="str">
        <f t="shared" si="4"/>
        <v>0201</v>
      </c>
      <c r="D272" s="7" t="s">
        <v>7</v>
      </c>
      <c r="E272" s="7" t="s">
        <v>9</v>
      </c>
      <c r="F272" s="7" t="str">
        <f>"梁怡"</f>
        <v>梁怡</v>
      </c>
    </row>
    <row r="273" spans="1:6" ht="30" customHeight="1">
      <c r="A273" s="7">
        <v>271</v>
      </c>
      <c r="B273" s="7" t="str">
        <f>"60852024012720463814483"</f>
        <v>60852024012720463814483</v>
      </c>
      <c r="C273" s="7" t="str">
        <f t="shared" si="4"/>
        <v>0201</v>
      </c>
      <c r="D273" s="7" t="s">
        <v>7</v>
      </c>
      <c r="E273" s="7" t="s">
        <v>9</v>
      </c>
      <c r="F273" s="7" t="str">
        <f>"张金梅"</f>
        <v>张金梅</v>
      </c>
    </row>
    <row r="274" spans="1:6" ht="30" customHeight="1">
      <c r="A274" s="7">
        <v>272</v>
      </c>
      <c r="B274" s="7" t="str">
        <f>"60852024012723042314548"</f>
        <v>60852024012723042314548</v>
      </c>
      <c r="C274" s="7" t="str">
        <f t="shared" si="4"/>
        <v>0201</v>
      </c>
      <c r="D274" s="7" t="s">
        <v>7</v>
      </c>
      <c r="E274" s="7" t="s">
        <v>9</v>
      </c>
      <c r="F274" s="7" t="str">
        <f>"梁卿"</f>
        <v>梁卿</v>
      </c>
    </row>
    <row r="275" spans="1:6" ht="30" customHeight="1">
      <c r="A275" s="7">
        <v>273</v>
      </c>
      <c r="B275" s="7" t="str">
        <f>"60852024012800142714565"</f>
        <v>60852024012800142714565</v>
      </c>
      <c r="C275" s="7" t="str">
        <f t="shared" si="4"/>
        <v>0201</v>
      </c>
      <c r="D275" s="7" t="s">
        <v>7</v>
      </c>
      <c r="E275" s="7" t="s">
        <v>9</v>
      </c>
      <c r="F275" s="7" t="str">
        <f>"符蓝予"</f>
        <v>符蓝予</v>
      </c>
    </row>
    <row r="276" spans="1:6" ht="30" customHeight="1">
      <c r="A276" s="7">
        <v>274</v>
      </c>
      <c r="B276" s="7" t="str">
        <f>"60852024012811535914638"</f>
        <v>60852024012811535914638</v>
      </c>
      <c r="C276" s="7" t="str">
        <f aca="true" t="shared" si="5" ref="C276:C339">"0201"</f>
        <v>0201</v>
      </c>
      <c r="D276" s="7" t="s">
        <v>7</v>
      </c>
      <c r="E276" s="7" t="s">
        <v>9</v>
      </c>
      <c r="F276" s="7" t="str">
        <f>"林海玉"</f>
        <v>林海玉</v>
      </c>
    </row>
    <row r="277" spans="1:6" ht="30" customHeight="1">
      <c r="A277" s="7">
        <v>275</v>
      </c>
      <c r="B277" s="7" t="str">
        <f>"60852024012812334414656"</f>
        <v>60852024012812334414656</v>
      </c>
      <c r="C277" s="7" t="str">
        <f t="shared" si="5"/>
        <v>0201</v>
      </c>
      <c r="D277" s="7" t="s">
        <v>7</v>
      </c>
      <c r="E277" s="7" t="s">
        <v>9</v>
      </c>
      <c r="F277" s="7" t="str">
        <f>"卓怀志"</f>
        <v>卓怀志</v>
      </c>
    </row>
    <row r="278" spans="1:6" ht="30" customHeight="1">
      <c r="A278" s="7">
        <v>276</v>
      </c>
      <c r="B278" s="7" t="str">
        <f>"60852024012813075614668"</f>
        <v>60852024012813075614668</v>
      </c>
      <c r="C278" s="7" t="str">
        <f t="shared" si="5"/>
        <v>0201</v>
      </c>
      <c r="D278" s="7" t="s">
        <v>7</v>
      </c>
      <c r="E278" s="7" t="s">
        <v>9</v>
      </c>
      <c r="F278" s="7" t="str">
        <f>"罗紫珊"</f>
        <v>罗紫珊</v>
      </c>
    </row>
    <row r="279" spans="1:6" ht="30" customHeight="1">
      <c r="A279" s="7">
        <v>277</v>
      </c>
      <c r="B279" s="7" t="str">
        <f>"60852024012814414814701"</f>
        <v>60852024012814414814701</v>
      </c>
      <c r="C279" s="7" t="str">
        <f t="shared" si="5"/>
        <v>0201</v>
      </c>
      <c r="D279" s="7" t="s">
        <v>7</v>
      </c>
      <c r="E279" s="7" t="s">
        <v>9</v>
      </c>
      <c r="F279" s="7" t="str">
        <f>"符秀华"</f>
        <v>符秀华</v>
      </c>
    </row>
    <row r="280" spans="1:6" ht="30" customHeight="1">
      <c r="A280" s="7">
        <v>278</v>
      </c>
      <c r="B280" s="7" t="str">
        <f>"60852024012816375714744"</f>
        <v>60852024012816375714744</v>
      </c>
      <c r="C280" s="7" t="str">
        <f t="shared" si="5"/>
        <v>0201</v>
      </c>
      <c r="D280" s="7" t="s">
        <v>7</v>
      </c>
      <c r="E280" s="7" t="s">
        <v>9</v>
      </c>
      <c r="F280" s="7" t="str">
        <f>"陈翅洪"</f>
        <v>陈翅洪</v>
      </c>
    </row>
    <row r="281" spans="1:6" ht="30" customHeight="1">
      <c r="A281" s="7">
        <v>279</v>
      </c>
      <c r="B281" s="7" t="str">
        <f>"60852024012817134014757"</f>
        <v>60852024012817134014757</v>
      </c>
      <c r="C281" s="7" t="str">
        <f t="shared" si="5"/>
        <v>0201</v>
      </c>
      <c r="D281" s="7" t="s">
        <v>7</v>
      </c>
      <c r="E281" s="7" t="s">
        <v>9</v>
      </c>
      <c r="F281" s="7" t="str">
        <f>"王婷婷"</f>
        <v>王婷婷</v>
      </c>
    </row>
    <row r="282" spans="1:6" ht="30" customHeight="1">
      <c r="A282" s="7">
        <v>280</v>
      </c>
      <c r="B282" s="7" t="str">
        <f>"60852024012817485914778"</f>
        <v>60852024012817485914778</v>
      </c>
      <c r="C282" s="7" t="str">
        <f t="shared" si="5"/>
        <v>0201</v>
      </c>
      <c r="D282" s="7" t="s">
        <v>7</v>
      </c>
      <c r="E282" s="7" t="s">
        <v>9</v>
      </c>
      <c r="F282" s="7" t="str">
        <f>"冯菲菲"</f>
        <v>冯菲菲</v>
      </c>
    </row>
    <row r="283" spans="1:6" ht="30" customHeight="1">
      <c r="A283" s="7">
        <v>281</v>
      </c>
      <c r="B283" s="7" t="str">
        <f>"60852024012819291914825"</f>
        <v>60852024012819291914825</v>
      </c>
      <c r="C283" s="7" t="str">
        <f t="shared" si="5"/>
        <v>0201</v>
      </c>
      <c r="D283" s="7" t="s">
        <v>7</v>
      </c>
      <c r="E283" s="7" t="s">
        <v>9</v>
      </c>
      <c r="F283" s="7" t="str">
        <f>"吴妮"</f>
        <v>吴妮</v>
      </c>
    </row>
    <row r="284" spans="1:6" ht="30" customHeight="1">
      <c r="A284" s="7">
        <v>282</v>
      </c>
      <c r="B284" s="7" t="str">
        <f>"60852024012820075714849"</f>
        <v>60852024012820075714849</v>
      </c>
      <c r="C284" s="7" t="str">
        <f t="shared" si="5"/>
        <v>0201</v>
      </c>
      <c r="D284" s="7" t="s">
        <v>7</v>
      </c>
      <c r="E284" s="7" t="s">
        <v>9</v>
      </c>
      <c r="F284" s="7" t="str">
        <f>"冯惠"</f>
        <v>冯惠</v>
      </c>
    </row>
    <row r="285" spans="1:6" ht="30" customHeight="1">
      <c r="A285" s="7">
        <v>283</v>
      </c>
      <c r="B285" s="7" t="str">
        <f>"60852024012820342214869"</f>
        <v>60852024012820342214869</v>
      </c>
      <c r="C285" s="7" t="str">
        <f t="shared" si="5"/>
        <v>0201</v>
      </c>
      <c r="D285" s="7" t="s">
        <v>7</v>
      </c>
      <c r="E285" s="7" t="s">
        <v>9</v>
      </c>
      <c r="F285" s="7" t="str">
        <f>"黄婷"</f>
        <v>黄婷</v>
      </c>
    </row>
    <row r="286" spans="1:6" ht="30" customHeight="1">
      <c r="A286" s="7">
        <v>284</v>
      </c>
      <c r="B286" s="7" t="str">
        <f>"60852024012821082214880"</f>
        <v>60852024012821082214880</v>
      </c>
      <c r="C286" s="7" t="str">
        <f t="shared" si="5"/>
        <v>0201</v>
      </c>
      <c r="D286" s="7" t="s">
        <v>7</v>
      </c>
      <c r="E286" s="7" t="s">
        <v>9</v>
      </c>
      <c r="F286" s="7" t="str">
        <f>"陈媛媛"</f>
        <v>陈媛媛</v>
      </c>
    </row>
    <row r="287" spans="1:6" ht="30" customHeight="1">
      <c r="A287" s="7">
        <v>285</v>
      </c>
      <c r="B287" s="7" t="str">
        <f>"60852024012822153514921"</f>
        <v>60852024012822153514921</v>
      </c>
      <c r="C287" s="7" t="str">
        <f t="shared" si="5"/>
        <v>0201</v>
      </c>
      <c r="D287" s="7" t="s">
        <v>7</v>
      </c>
      <c r="E287" s="7" t="s">
        <v>9</v>
      </c>
      <c r="F287" s="7" t="str">
        <f>"王丹丹"</f>
        <v>王丹丹</v>
      </c>
    </row>
    <row r="288" spans="1:6" ht="30" customHeight="1">
      <c r="A288" s="7">
        <v>286</v>
      </c>
      <c r="B288" s="7" t="str">
        <f>"60852024012820042714847"</f>
        <v>60852024012820042714847</v>
      </c>
      <c r="C288" s="7" t="str">
        <f t="shared" si="5"/>
        <v>0201</v>
      </c>
      <c r="D288" s="7" t="s">
        <v>7</v>
      </c>
      <c r="E288" s="7" t="s">
        <v>9</v>
      </c>
      <c r="F288" s="7" t="str">
        <f>"王梅妹"</f>
        <v>王梅妹</v>
      </c>
    </row>
    <row r="289" spans="1:6" ht="30" customHeight="1">
      <c r="A289" s="7">
        <v>287</v>
      </c>
      <c r="B289" s="7" t="str">
        <f>"60852024012900372814971"</f>
        <v>60852024012900372814971</v>
      </c>
      <c r="C289" s="7" t="str">
        <f t="shared" si="5"/>
        <v>0201</v>
      </c>
      <c r="D289" s="7" t="s">
        <v>7</v>
      </c>
      <c r="E289" s="7" t="s">
        <v>9</v>
      </c>
      <c r="F289" s="7" t="str">
        <f>"陈凡"</f>
        <v>陈凡</v>
      </c>
    </row>
    <row r="290" spans="1:6" ht="30" customHeight="1">
      <c r="A290" s="7">
        <v>288</v>
      </c>
      <c r="B290" s="7" t="str">
        <f>"60852024012610165813133"</f>
        <v>60852024012610165813133</v>
      </c>
      <c r="C290" s="7" t="str">
        <f t="shared" si="5"/>
        <v>0201</v>
      </c>
      <c r="D290" s="7" t="s">
        <v>7</v>
      </c>
      <c r="E290" s="7" t="s">
        <v>9</v>
      </c>
      <c r="F290" s="7" t="str">
        <f>"赵康伊"</f>
        <v>赵康伊</v>
      </c>
    </row>
    <row r="291" spans="1:6" ht="30" customHeight="1">
      <c r="A291" s="7">
        <v>289</v>
      </c>
      <c r="B291" s="7" t="str">
        <f>"60852024012909273115114"</f>
        <v>60852024012909273115114</v>
      </c>
      <c r="C291" s="7" t="str">
        <f t="shared" si="5"/>
        <v>0201</v>
      </c>
      <c r="D291" s="7" t="s">
        <v>7</v>
      </c>
      <c r="E291" s="7" t="s">
        <v>9</v>
      </c>
      <c r="F291" s="7" t="str">
        <f>"刘天妙"</f>
        <v>刘天妙</v>
      </c>
    </row>
    <row r="292" spans="1:6" ht="30" customHeight="1">
      <c r="A292" s="7">
        <v>290</v>
      </c>
      <c r="B292" s="7" t="str">
        <f>"60852024012909274615116"</f>
        <v>60852024012909274615116</v>
      </c>
      <c r="C292" s="7" t="str">
        <f t="shared" si="5"/>
        <v>0201</v>
      </c>
      <c r="D292" s="7" t="s">
        <v>7</v>
      </c>
      <c r="E292" s="7" t="s">
        <v>9</v>
      </c>
      <c r="F292" s="7" t="str">
        <f>"刘雪姗"</f>
        <v>刘雪姗</v>
      </c>
    </row>
    <row r="293" spans="1:6" ht="30" customHeight="1">
      <c r="A293" s="7">
        <v>291</v>
      </c>
      <c r="B293" s="7" t="str">
        <f>"60852024012910531715330"</f>
        <v>60852024012910531715330</v>
      </c>
      <c r="C293" s="7" t="str">
        <f t="shared" si="5"/>
        <v>0201</v>
      </c>
      <c r="D293" s="7" t="s">
        <v>7</v>
      </c>
      <c r="E293" s="7" t="s">
        <v>9</v>
      </c>
      <c r="F293" s="7" t="str">
        <f>"陈芳委"</f>
        <v>陈芳委</v>
      </c>
    </row>
    <row r="294" spans="1:6" ht="30" customHeight="1">
      <c r="A294" s="7">
        <v>292</v>
      </c>
      <c r="B294" s="7" t="str">
        <f>"60852024012908325514996"</f>
        <v>60852024012908325514996</v>
      </c>
      <c r="C294" s="7" t="str">
        <f t="shared" si="5"/>
        <v>0201</v>
      </c>
      <c r="D294" s="7" t="s">
        <v>7</v>
      </c>
      <c r="E294" s="7" t="s">
        <v>9</v>
      </c>
      <c r="F294" s="7" t="str">
        <f>"李贤卿"</f>
        <v>李贤卿</v>
      </c>
    </row>
    <row r="295" spans="1:6" ht="30" customHeight="1">
      <c r="A295" s="7">
        <v>293</v>
      </c>
      <c r="B295" s="7" t="str">
        <f>"60852024012908430515022"</f>
        <v>60852024012908430515022</v>
      </c>
      <c r="C295" s="7" t="str">
        <f t="shared" si="5"/>
        <v>0201</v>
      </c>
      <c r="D295" s="7" t="s">
        <v>7</v>
      </c>
      <c r="E295" s="7" t="s">
        <v>9</v>
      </c>
      <c r="F295" s="7" t="str">
        <f>"陈彦恺"</f>
        <v>陈彦恺</v>
      </c>
    </row>
    <row r="296" spans="1:6" ht="30" customHeight="1">
      <c r="A296" s="7">
        <v>294</v>
      </c>
      <c r="B296" s="7" t="str">
        <f>"60852024012912073915480"</f>
        <v>60852024012912073915480</v>
      </c>
      <c r="C296" s="7" t="str">
        <f t="shared" si="5"/>
        <v>0201</v>
      </c>
      <c r="D296" s="7" t="s">
        <v>7</v>
      </c>
      <c r="E296" s="7" t="s">
        <v>9</v>
      </c>
      <c r="F296" s="7" t="str">
        <f>"陈春姑"</f>
        <v>陈春姑</v>
      </c>
    </row>
    <row r="297" spans="1:6" ht="30" customHeight="1">
      <c r="A297" s="7">
        <v>295</v>
      </c>
      <c r="B297" s="7" t="str">
        <f>"60852024012913213615591"</f>
        <v>60852024012913213615591</v>
      </c>
      <c r="C297" s="7" t="str">
        <f t="shared" si="5"/>
        <v>0201</v>
      </c>
      <c r="D297" s="7" t="s">
        <v>7</v>
      </c>
      <c r="E297" s="7" t="s">
        <v>9</v>
      </c>
      <c r="F297" s="7" t="str">
        <f>"黄华艳"</f>
        <v>黄华艳</v>
      </c>
    </row>
    <row r="298" spans="1:6" ht="30" customHeight="1">
      <c r="A298" s="7">
        <v>296</v>
      </c>
      <c r="B298" s="7" t="str">
        <f>"60852024012810403714610"</f>
        <v>60852024012810403714610</v>
      </c>
      <c r="C298" s="7" t="str">
        <f t="shared" si="5"/>
        <v>0201</v>
      </c>
      <c r="D298" s="7" t="s">
        <v>7</v>
      </c>
      <c r="E298" s="7" t="s">
        <v>9</v>
      </c>
      <c r="F298" s="7" t="str">
        <f>"段亚男"</f>
        <v>段亚男</v>
      </c>
    </row>
    <row r="299" spans="1:6" ht="30" customHeight="1">
      <c r="A299" s="7">
        <v>297</v>
      </c>
      <c r="B299" s="7" t="str">
        <f>"60852024012913103215575"</f>
        <v>60852024012913103215575</v>
      </c>
      <c r="C299" s="7" t="str">
        <f t="shared" si="5"/>
        <v>0201</v>
      </c>
      <c r="D299" s="7" t="s">
        <v>7</v>
      </c>
      <c r="E299" s="7" t="s">
        <v>9</v>
      </c>
      <c r="F299" s="7" t="str">
        <f>"陈莹"</f>
        <v>陈莹</v>
      </c>
    </row>
    <row r="300" spans="1:6" ht="30" customHeight="1">
      <c r="A300" s="7">
        <v>298</v>
      </c>
      <c r="B300" s="7" t="str">
        <f>"60852024012911163515373"</f>
        <v>60852024012911163515373</v>
      </c>
      <c r="C300" s="7" t="str">
        <f t="shared" si="5"/>
        <v>0201</v>
      </c>
      <c r="D300" s="7" t="s">
        <v>7</v>
      </c>
      <c r="E300" s="7" t="s">
        <v>9</v>
      </c>
      <c r="F300" s="7" t="str">
        <f>"韦雪佳"</f>
        <v>韦雪佳</v>
      </c>
    </row>
    <row r="301" spans="1:6" ht="30" customHeight="1">
      <c r="A301" s="7">
        <v>299</v>
      </c>
      <c r="B301" s="7" t="str">
        <f>"60852024012616364913766"</f>
        <v>60852024012616364913766</v>
      </c>
      <c r="C301" s="7" t="str">
        <f t="shared" si="5"/>
        <v>0201</v>
      </c>
      <c r="D301" s="7" t="s">
        <v>7</v>
      </c>
      <c r="E301" s="7" t="s">
        <v>9</v>
      </c>
      <c r="F301" s="7" t="str">
        <f>"庄永芝"</f>
        <v>庄永芝</v>
      </c>
    </row>
    <row r="302" spans="1:6" ht="30" customHeight="1">
      <c r="A302" s="7">
        <v>300</v>
      </c>
      <c r="B302" s="7" t="str">
        <f>"60852024012915312315817"</f>
        <v>60852024012915312315817</v>
      </c>
      <c r="C302" s="7" t="str">
        <f t="shared" si="5"/>
        <v>0201</v>
      </c>
      <c r="D302" s="7" t="s">
        <v>7</v>
      </c>
      <c r="E302" s="7" t="s">
        <v>9</v>
      </c>
      <c r="F302" s="7" t="str">
        <f>"王文睿"</f>
        <v>王文睿</v>
      </c>
    </row>
    <row r="303" spans="1:6" ht="30" customHeight="1">
      <c r="A303" s="7">
        <v>301</v>
      </c>
      <c r="B303" s="7" t="str">
        <f>"60852024012915335415826"</f>
        <v>60852024012915335415826</v>
      </c>
      <c r="C303" s="7" t="str">
        <f t="shared" si="5"/>
        <v>0201</v>
      </c>
      <c r="D303" s="7" t="s">
        <v>7</v>
      </c>
      <c r="E303" s="7" t="s">
        <v>9</v>
      </c>
      <c r="F303" s="7" t="str">
        <f>"王元利"</f>
        <v>王元利</v>
      </c>
    </row>
    <row r="304" spans="1:6" ht="30" customHeight="1">
      <c r="A304" s="7">
        <v>302</v>
      </c>
      <c r="B304" s="7" t="str">
        <f>"60852024012913040115560"</f>
        <v>60852024012913040115560</v>
      </c>
      <c r="C304" s="7" t="str">
        <f t="shared" si="5"/>
        <v>0201</v>
      </c>
      <c r="D304" s="7" t="s">
        <v>7</v>
      </c>
      <c r="E304" s="7" t="s">
        <v>9</v>
      </c>
      <c r="F304" s="7" t="str">
        <f>"黄日鼎"</f>
        <v>黄日鼎</v>
      </c>
    </row>
    <row r="305" spans="1:6" ht="30" customHeight="1">
      <c r="A305" s="7">
        <v>303</v>
      </c>
      <c r="B305" s="7" t="str">
        <f>"60852024012916332515931"</f>
        <v>60852024012916332515931</v>
      </c>
      <c r="C305" s="7" t="str">
        <f t="shared" si="5"/>
        <v>0201</v>
      </c>
      <c r="D305" s="7" t="s">
        <v>7</v>
      </c>
      <c r="E305" s="7" t="s">
        <v>9</v>
      </c>
      <c r="F305" s="7" t="str">
        <f>"付俊山"</f>
        <v>付俊山</v>
      </c>
    </row>
    <row r="306" spans="1:6" ht="30" customHeight="1">
      <c r="A306" s="7">
        <v>304</v>
      </c>
      <c r="B306" s="7" t="str">
        <f>"60852024012916334415934"</f>
        <v>60852024012916334415934</v>
      </c>
      <c r="C306" s="7" t="str">
        <f t="shared" si="5"/>
        <v>0201</v>
      </c>
      <c r="D306" s="7" t="s">
        <v>7</v>
      </c>
      <c r="E306" s="7" t="s">
        <v>9</v>
      </c>
      <c r="F306" s="7" t="str">
        <f>"羊玉美"</f>
        <v>羊玉美</v>
      </c>
    </row>
    <row r="307" spans="1:6" ht="30" customHeight="1">
      <c r="A307" s="7">
        <v>305</v>
      </c>
      <c r="B307" s="7" t="str">
        <f>"60852024012916310315925"</f>
        <v>60852024012916310315925</v>
      </c>
      <c r="C307" s="7" t="str">
        <f t="shared" si="5"/>
        <v>0201</v>
      </c>
      <c r="D307" s="7" t="s">
        <v>7</v>
      </c>
      <c r="E307" s="7" t="s">
        <v>9</v>
      </c>
      <c r="F307" s="7" t="str">
        <f>"罗雨柔"</f>
        <v>罗雨柔</v>
      </c>
    </row>
    <row r="308" spans="1:6" ht="30" customHeight="1">
      <c r="A308" s="7">
        <v>306</v>
      </c>
      <c r="B308" s="7" t="str">
        <f>"60852024012914444415720"</f>
        <v>60852024012914444415720</v>
      </c>
      <c r="C308" s="7" t="str">
        <f t="shared" si="5"/>
        <v>0201</v>
      </c>
      <c r="D308" s="7" t="s">
        <v>7</v>
      </c>
      <c r="E308" s="7" t="s">
        <v>9</v>
      </c>
      <c r="F308" s="7" t="str">
        <f>"符俊娜"</f>
        <v>符俊娜</v>
      </c>
    </row>
    <row r="309" spans="1:6" ht="30" customHeight="1">
      <c r="A309" s="7">
        <v>307</v>
      </c>
      <c r="B309" s="7" t="str">
        <f>"60852024012916551515980"</f>
        <v>60852024012916551515980</v>
      </c>
      <c r="C309" s="7" t="str">
        <f t="shared" si="5"/>
        <v>0201</v>
      </c>
      <c r="D309" s="7" t="s">
        <v>7</v>
      </c>
      <c r="E309" s="7" t="s">
        <v>9</v>
      </c>
      <c r="F309" s="7" t="str">
        <f>"林彩虹"</f>
        <v>林彩虹</v>
      </c>
    </row>
    <row r="310" spans="1:6" ht="30" customHeight="1">
      <c r="A310" s="7">
        <v>308</v>
      </c>
      <c r="B310" s="7" t="str">
        <f>"60852024012916561615982"</f>
        <v>60852024012916561615982</v>
      </c>
      <c r="C310" s="7" t="str">
        <f t="shared" si="5"/>
        <v>0201</v>
      </c>
      <c r="D310" s="7" t="s">
        <v>7</v>
      </c>
      <c r="E310" s="7" t="s">
        <v>9</v>
      </c>
      <c r="F310" s="7" t="str">
        <f>"许峰玮"</f>
        <v>许峰玮</v>
      </c>
    </row>
    <row r="311" spans="1:6" ht="30" customHeight="1">
      <c r="A311" s="7">
        <v>309</v>
      </c>
      <c r="B311" s="7" t="str">
        <f>"60852024012915562715872"</f>
        <v>60852024012915562715872</v>
      </c>
      <c r="C311" s="7" t="str">
        <f t="shared" si="5"/>
        <v>0201</v>
      </c>
      <c r="D311" s="7" t="s">
        <v>7</v>
      </c>
      <c r="E311" s="7" t="s">
        <v>9</v>
      </c>
      <c r="F311" s="7" t="str">
        <f>"蒙冠文"</f>
        <v>蒙冠文</v>
      </c>
    </row>
    <row r="312" spans="1:6" ht="30" customHeight="1">
      <c r="A312" s="7">
        <v>310</v>
      </c>
      <c r="B312" s="7" t="str">
        <f>"60852024012917155916015"</f>
        <v>60852024012917155916015</v>
      </c>
      <c r="C312" s="7" t="str">
        <f t="shared" si="5"/>
        <v>0201</v>
      </c>
      <c r="D312" s="7" t="s">
        <v>7</v>
      </c>
      <c r="E312" s="7" t="s">
        <v>9</v>
      </c>
      <c r="F312" s="7" t="str">
        <f>"陈虹"</f>
        <v>陈虹</v>
      </c>
    </row>
    <row r="313" spans="1:6" ht="30" customHeight="1">
      <c r="A313" s="7">
        <v>311</v>
      </c>
      <c r="B313" s="7" t="str">
        <f>"60852024012918011916079"</f>
        <v>60852024012918011916079</v>
      </c>
      <c r="C313" s="7" t="str">
        <f t="shared" si="5"/>
        <v>0201</v>
      </c>
      <c r="D313" s="7" t="s">
        <v>7</v>
      </c>
      <c r="E313" s="7" t="s">
        <v>9</v>
      </c>
      <c r="F313" s="7" t="str">
        <f>"何远翼"</f>
        <v>何远翼</v>
      </c>
    </row>
    <row r="314" spans="1:6" ht="30" customHeight="1">
      <c r="A314" s="7">
        <v>312</v>
      </c>
      <c r="B314" s="7" t="str">
        <f>"60852024012918291716106"</f>
        <v>60852024012918291716106</v>
      </c>
      <c r="C314" s="7" t="str">
        <f t="shared" si="5"/>
        <v>0201</v>
      </c>
      <c r="D314" s="7" t="s">
        <v>7</v>
      </c>
      <c r="E314" s="7" t="s">
        <v>9</v>
      </c>
      <c r="F314" s="7" t="str">
        <f>"吴婧"</f>
        <v>吴婧</v>
      </c>
    </row>
    <row r="315" spans="1:6" ht="30" customHeight="1">
      <c r="A315" s="7">
        <v>313</v>
      </c>
      <c r="B315" s="7" t="str">
        <f>"60852024012919064316156"</f>
        <v>60852024012919064316156</v>
      </c>
      <c r="C315" s="7" t="str">
        <f t="shared" si="5"/>
        <v>0201</v>
      </c>
      <c r="D315" s="7" t="s">
        <v>7</v>
      </c>
      <c r="E315" s="7" t="s">
        <v>9</v>
      </c>
      <c r="F315" s="7" t="str">
        <f>"廖小燕"</f>
        <v>廖小燕</v>
      </c>
    </row>
    <row r="316" spans="1:6" ht="30" customHeight="1">
      <c r="A316" s="7">
        <v>314</v>
      </c>
      <c r="B316" s="7" t="str">
        <f>"60852024012921411216386"</f>
        <v>60852024012921411216386</v>
      </c>
      <c r="C316" s="7" t="str">
        <f t="shared" si="5"/>
        <v>0201</v>
      </c>
      <c r="D316" s="7" t="s">
        <v>7</v>
      </c>
      <c r="E316" s="7" t="s">
        <v>9</v>
      </c>
      <c r="F316" s="7" t="str">
        <f>"林丽玉"</f>
        <v>林丽玉</v>
      </c>
    </row>
    <row r="317" spans="1:6" ht="30" customHeight="1">
      <c r="A317" s="7">
        <v>315</v>
      </c>
      <c r="B317" s="7" t="str">
        <f>"60852024012918401516121"</f>
        <v>60852024012918401516121</v>
      </c>
      <c r="C317" s="7" t="str">
        <f t="shared" si="5"/>
        <v>0201</v>
      </c>
      <c r="D317" s="7" t="s">
        <v>7</v>
      </c>
      <c r="E317" s="7" t="s">
        <v>9</v>
      </c>
      <c r="F317" s="7" t="str">
        <f>"陈嘉琳"</f>
        <v>陈嘉琳</v>
      </c>
    </row>
    <row r="318" spans="1:6" ht="30" customHeight="1">
      <c r="A318" s="7">
        <v>316</v>
      </c>
      <c r="B318" s="7" t="str">
        <f>"60852024013001021916531"</f>
        <v>60852024013001021916531</v>
      </c>
      <c r="C318" s="7" t="str">
        <f t="shared" si="5"/>
        <v>0201</v>
      </c>
      <c r="D318" s="7" t="s">
        <v>7</v>
      </c>
      <c r="E318" s="7" t="s">
        <v>9</v>
      </c>
      <c r="F318" s="7" t="str">
        <f>"刘锦瑞"</f>
        <v>刘锦瑞</v>
      </c>
    </row>
    <row r="319" spans="1:6" ht="30" customHeight="1">
      <c r="A319" s="7">
        <v>317</v>
      </c>
      <c r="B319" s="7" t="str">
        <f>"60852024012908401115017"</f>
        <v>60852024012908401115017</v>
      </c>
      <c r="C319" s="7" t="str">
        <f t="shared" si="5"/>
        <v>0201</v>
      </c>
      <c r="D319" s="7" t="s">
        <v>7</v>
      </c>
      <c r="E319" s="7" t="s">
        <v>9</v>
      </c>
      <c r="F319" s="7" t="str">
        <f>"许雪琴"</f>
        <v>许雪琴</v>
      </c>
    </row>
    <row r="320" spans="1:6" ht="30" customHeight="1">
      <c r="A320" s="7">
        <v>318</v>
      </c>
      <c r="B320" s="7" t="str">
        <f>"60852024012814570814703"</f>
        <v>60852024012814570814703</v>
      </c>
      <c r="C320" s="7" t="str">
        <f t="shared" si="5"/>
        <v>0201</v>
      </c>
      <c r="D320" s="7" t="s">
        <v>7</v>
      </c>
      <c r="E320" s="7" t="s">
        <v>9</v>
      </c>
      <c r="F320" s="7" t="str">
        <f>"陈佳慧"</f>
        <v>陈佳慧</v>
      </c>
    </row>
    <row r="321" spans="1:6" ht="30" customHeight="1">
      <c r="A321" s="7">
        <v>319</v>
      </c>
      <c r="B321" s="7" t="str">
        <f>"60852024012921535216404"</f>
        <v>60852024012921535216404</v>
      </c>
      <c r="C321" s="7" t="str">
        <f t="shared" si="5"/>
        <v>0201</v>
      </c>
      <c r="D321" s="7" t="s">
        <v>7</v>
      </c>
      <c r="E321" s="7" t="s">
        <v>9</v>
      </c>
      <c r="F321" s="7" t="str">
        <f>"黎晓格"</f>
        <v>黎晓格</v>
      </c>
    </row>
    <row r="322" spans="1:6" ht="30" customHeight="1">
      <c r="A322" s="7">
        <v>320</v>
      </c>
      <c r="B322" s="7" t="str">
        <f>"60852024012617263213843"</f>
        <v>60852024012617263213843</v>
      </c>
      <c r="C322" s="7" t="str">
        <f t="shared" si="5"/>
        <v>0201</v>
      </c>
      <c r="D322" s="7" t="s">
        <v>7</v>
      </c>
      <c r="E322" s="7" t="s">
        <v>9</v>
      </c>
      <c r="F322" s="7" t="str">
        <f>"方卉"</f>
        <v>方卉</v>
      </c>
    </row>
    <row r="323" spans="1:6" ht="30" customHeight="1">
      <c r="A323" s="7">
        <v>321</v>
      </c>
      <c r="B323" s="7" t="str">
        <f>"60852024013009575316797"</f>
        <v>60852024013009575316797</v>
      </c>
      <c r="C323" s="7" t="str">
        <f t="shared" si="5"/>
        <v>0201</v>
      </c>
      <c r="D323" s="7" t="s">
        <v>7</v>
      </c>
      <c r="E323" s="7" t="s">
        <v>9</v>
      </c>
      <c r="F323" s="7" t="str">
        <f>"周李扬"</f>
        <v>周李扬</v>
      </c>
    </row>
    <row r="324" spans="1:6" ht="30" customHeight="1">
      <c r="A324" s="7">
        <v>322</v>
      </c>
      <c r="B324" s="7" t="str">
        <f>"60852024013011090316983"</f>
        <v>60852024013011090316983</v>
      </c>
      <c r="C324" s="7" t="str">
        <f t="shared" si="5"/>
        <v>0201</v>
      </c>
      <c r="D324" s="7" t="s">
        <v>7</v>
      </c>
      <c r="E324" s="7" t="s">
        <v>9</v>
      </c>
      <c r="F324" s="7" t="str">
        <f>"苏乃萍"</f>
        <v>苏乃萍</v>
      </c>
    </row>
    <row r="325" spans="1:6" ht="30" customHeight="1">
      <c r="A325" s="7">
        <v>323</v>
      </c>
      <c r="B325" s="7" t="str">
        <f>"60852024013010555416957"</f>
        <v>60852024013010555416957</v>
      </c>
      <c r="C325" s="7" t="str">
        <f t="shared" si="5"/>
        <v>0201</v>
      </c>
      <c r="D325" s="7" t="s">
        <v>7</v>
      </c>
      <c r="E325" s="7" t="s">
        <v>9</v>
      </c>
      <c r="F325" s="7" t="str">
        <f>"周顺"</f>
        <v>周顺</v>
      </c>
    </row>
    <row r="326" spans="1:6" ht="30" customHeight="1">
      <c r="A326" s="7">
        <v>324</v>
      </c>
      <c r="B326" s="7" t="str">
        <f>"60852024012920140216257"</f>
        <v>60852024012920140216257</v>
      </c>
      <c r="C326" s="7" t="str">
        <f t="shared" si="5"/>
        <v>0201</v>
      </c>
      <c r="D326" s="7" t="s">
        <v>7</v>
      </c>
      <c r="E326" s="7" t="s">
        <v>9</v>
      </c>
      <c r="F326" s="7" t="str">
        <f>"陈明慧"</f>
        <v>陈明慧</v>
      </c>
    </row>
    <row r="327" spans="1:6" ht="30" customHeight="1">
      <c r="A327" s="7">
        <v>325</v>
      </c>
      <c r="B327" s="7" t="str">
        <f>"60852024013015422717449"</f>
        <v>60852024013015422717449</v>
      </c>
      <c r="C327" s="7" t="str">
        <f t="shared" si="5"/>
        <v>0201</v>
      </c>
      <c r="D327" s="7" t="s">
        <v>7</v>
      </c>
      <c r="E327" s="7" t="s">
        <v>9</v>
      </c>
      <c r="F327" s="7" t="str">
        <f>"吴雅倩"</f>
        <v>吴雅倩</v>
      </c>
    </row>
    <row r="328" spans="1:6" ht="30" customHeight="1">
      <c r="A328" s="7">
        <v>326</v>
      </c>
      <c r="B328" s="7" t="str">
        <f>"60852024013015502817478"</f>
        <v>60852024013015502817478</v>
      </c>
      <c r="C328" s="7" t="str">
        <f t="shared" si="5"/>
        <v>0201</v>
      </c>
      <c r="D328" s="7" t="s">
        <v>7</v>
      </c>
      <c r="E328" s="7" t="s">
        <v>9</v>
      </c>
      <c r="F328" s="7" t="str">
        <f>"蔡子力"</f>
        <v>蔡子力</v>
      </c>
    </row>
    <row r="329" spans="1:6" ht="30" customHeight="1">
      <c r="A329" s="7">
        <v>327</v>
      </c>
      <c r="B329" s="7" t="str">
        <f>"60852024013015161517389"</f>
        <v>60852024013015161517389</v>
      </c>
      <c r="C329" s="7" t="str">
        <f t="shared" si="5"/>
        <v>0201</v>
      </c>
      <c r="D329" s="7" t="s">
        <v>7</v>
      </c>
      <c r="E329" s="7" t="s">
        <v>9</v>
      </c>
      <c r="F329" s="7" t="str">
        <f>"庄旺"</f>
        <v>庄旺</v>
      </c>
    </row>
    <row r="330" spans="1:6" ht="30" customHeight="1">
      <c r="A330" s="7">
        <v>328</v>
      </c>
      <c r="B330" s="7" t="str">
        <f>"60852024012922080516418"</f>
        <v>60852024012922080516418</v>
      </c>
      <c r="C330" s="7" t="str">
        <f t="shared" si="5"/>
        <v>0201</v>
      </c>
      <c r="D330" s="7" t="s">
        <v>7</v>
      </c>
      <c r="E330" s="7" t="s">
        <v>9</v>
      </c>
      <c r="F330" s="7" t="str">
        <f>"唐爵凯"</f>
        <v>唐爵凯</v>
      </c>
    </row>
    <row r="331" spans="1:6" ht="30" customHeight="1">
      <c r="A331" s="7">
        <v>329</v>
      </c>
      <c r="B331" s="7" t="str">
        <f>"60852024013016420817575"</f>
        <v>60852024013016420817575</v>
      </c>
      <c r="C331" s="7" t="str">
        <f t="shared" si="5"/>
        <v>0201</v>
      </c>
      <c r="D331" s="7" t="s">
        <v>7</v>
      </c>
      <c r="E331" s="7" t="s">
        <v>9</v>
      </c>
      <c r="F331" s="7" t="str">
        <f>"李红"</f>
        <v>李红</v>
      </c>
    </row>
    <row r="332" spans="1:6" ht="30" customHeight="1">
      <c r="A332" s="7">
        <v>330</v>
      </c>
      <c r="B332" s="7" t="str">
        <f>"60852024013018371617745"</f>
        <v>60852024013018371617745</v>
      </c>
      <c r="C332" s="7" t="str">
        <f t="shared" si="5"/>
        <v>0201</v>
      </c>
      <c r="D332" s="7" t="s">
        <v>7</v>
      </c>
      <c r="E332" s="7" t="s">
        <v>9</v>
      </c>
      <c r="F332" s="7" t="str">
        <f>"范佳佳"</f>
        <v>范佳佳</v>
      </c>
    </row>
    <row r="333" spans="1:6" ht="30" customHeight="1">
      <c r="A333" s="7">
        <v>331</v>
      </c>
      <c r="B333" s="7" t="str">
        <f>"60852024013018541917772"</f>
        <v>60852024013018541917772</v>
      </c>
      <c r="C333" s="7" t="str">
        <f t="shared" si="5"/>
        <v>0201</v>
      </c>
      <c r="D333" s="7" t="s">
        <v>7</v>
      </c>
      <c r="E333" s="7" t="s">
        <v>9</v>
      </c>
      <c r="F333" s="7" t="str">
        <f>"张之淼"</f>
        <v>张之淼</v>
      </c>
    </row>
    <row r="334" spans="1:6" ht="30" customHeight="1">
      <c r="A334" s="7">
        <v>332</v>
      </c>
      <c r="B334" s="7" t="str">
        <f>"60852024013019140617798"</f>
        <v>60852024013019140617798</v>
      </c>
      <c r="C334" s="7" t="str">
        <f t="shared" si="5"/>
        <v>0201</v>
      </c>
      <c r="D334" s="7" t="s">
        <v>7</v>
      </c>
      <c r="E334" s="7" t="s">
        <v>9</v>
      </c>
      <c r="F334" s="7" t="str">
        <f>"邵宜斌"</f>
        <v>邵宜斌</v>
      </c>
    </row>
    <row r="335" spans="1:6" ht="30" customHeight="1">
      <c r="A335" s="7">
        <v>333</v>
      </c>
      <c r="B335" s="7" t="str">
        <f>"60852024013020171617913"</f>
        <v>60852024013020171617913</v>
      </c>
      <c r="C335" s="7" t="str">
        <f t="shared" si="5"/>
        <v>0201</v>
      </c>
      <c r="D335" s="7" t="s">
        <v>7</v>
      </c>
      <c r="E335" s="7" t="s">
        <v>9</v>
      </c>
      <c r="F335" s="7" t="str">
        <f>"陈明创"</f>
        <v>陈明创</v>
      </c>
    </row>
    <row r="336" spans="1:6" ht="30" customHeight="1">
      <c r="A336" s="7">
        <v>334</v>
      </c>
      <c r="B336" s="7" t="str">
        <f>"60852024012820560814874"</f>
        <v>60852024012820560814874</v>
      </c>
      <c r="C336" s="7" t="str">
        <f t="shared" si="5"/>
        <v>0201</v>
      </c>
      <c r="D336" s="7" t="s">
        <v>7</v>
      </c>
      <c r="E336" s="7" t="s">
        <v>9</v>
      </c>
      <c r="F336" s="7" t="str">
        <f>"钟玉娟"</f>
        <v>钟玉娟</v>
      </c>
    </row>
    <row r="337" spans="1:6" ht="30" customHeight="1">
      <c r="A337" s="7">
        <v>335</v>
      </c>
      <c r="B337" s="7" t="str">
        <f>"60852024013021090618002"</f>
        <v>60852024013021090618002</v>
      </c>
      <c r="C337" s="7" t="str">
        <f t="shared" si="5"/>
        <v>0201</v>
      </c>
      <c r="D337" s="7" t="s">
        <v>7</v>
      </c>
      <c r="E337" s="7" t="s">
        <v>9</v>
      </c>
      <c r="F337" s="7" t="str">
        <f>"周月霞"</f>
        <v>周月霞</v>
      </c>
    </row>
    <row r="338" spans="1:6" ht="30" customHeight="1">
      <c r="A338" s="7">
        <v>336</v>
      </c>
      <c r="B338" s="7" t="str">
        <f>"60852024013021115318013"</f>
        <v>60852024013021115318013</v>
      </c>
      <c r="C338" s="7" t="str">
        <f t="shared" si="5"/>
        <v>0201</v>
      </c>
      <c r="D338" s="7" t="s">
        <v>7</v>
      </c>
      <c r="E338" s="7" t="s">
        <v>9</v>
      </c>
      <c r="F338" s="7" t="str">
        <f>"唐宏嘉"</f>
        <v>唐宏嘉</v>
      </c>
    </row>
    <row r="339" spans="1:6" ht="30" customHeight="1">
      <c r="A339" s="7">
        <v>337</v>
      </c>
      <c r="B339" s="7" t="str">
        <f>"60852024012923180316485"</f>
        <v>60852024012923180316485</v>
      </c>
      <c r="C339" s="7" t="str">
        <f t="shared" si="5"/>
        <v>0201</v>
      </c>
      <c r="D339" s="7" t="s">
        <v>7</v>
      </c>
      <c r="E339" s="7" t="s">
        <v>9</v>
      </c>
      <c r="F339" s="7" t="str">
        <f>"刘柄辰"</f>
        <v>刘柄辰</v>
      </c>
    </row>
    <row r="340" spans="1:6" ht="30" customHeight="1">
      <c r="A340" s="7">
        <v>338</v>
      </c>
      <c r="B340" s="7" t="str">
        <f>"60852024013022262018126"</f>
        <v>60852024013022262018126</v>
      </c>
      <c r="C340" s="7" t="str">
        <f aca="true" t="shared" si="6" ref="C340:C403">"0201"</f>
        <v>0201</v>
      </c>
      <c r="D340" s="7" t="s">
        <v>7</v>
      </c>
      <c r="E340" s="7" t="s">
        <v>9</v>
      </c>
      <c r="F340" s="7" t="str">
        <f>"何蔓"</f>
        <v>何蔓</v>
      </c>
    </row>
    <row r="341" spans="1:6" ht="30" customHeight="1">
      <c r="A341" s="7">
        <v>339</v>
      </c>
      <c r="B341" s="7" t="str">
        <f>"60852024013023080818189"</f>
        <v>60852024013023080818189</v>
      </c>
      <c r="C341" s="7" t="str">
        <f t="shared" si="6"/>
        <v>0201</v>
      </c>
      <c r="D341" s="7" t="s">
        <v>7</v>
      </c>
      <c r="E341" s="7" t="s">
        <v>9</v>
      </c>
      <c r="F341" s="7" t="str">
        <f>"王梓贤"</f>
        <v>王梓贤</v>
      </c>
    </row>
    <row r="342" spans="1:6" ht="30" customHeight="1">
      <c r="A342" s="7">
        <v>340</v>
      </c>
      <c r="B342" s="7" t="str">
        <f>"60852024013110024118456"</f>
        <v>60852024013110024118456</v>
      </c>
      <c r="C342" s="7" t="str">
        <f t="shared" si="6"/>
        <v>0201</v>
      </c>
      <c r="D342" s="7" t="s">
        <v>7</v>
      </c>
      <c r="E342" s="7" t="s">
        <v>9</v>
      </c>
      <c r="F342" s="7" t="str">
        <f>"蔡爱芳"</f>
        <v>蔡爱芳</v>
      </c>
    </row>
    <row r="343" spans="1:6" ht="30" customHeight="1">
      <c r="A343" s="7">
        <v>341</v>
      </c>
      <c r="B343" s="7" t="str">
        <f>"60852024013110484718542"</f>
        <v>60852024013110484718542</v>
      </c>
      <c r="C343" s="7" t="str">
        <f t="shared" si="6"/>
        <v>0201</v>
      </c>
      <c r="D343" s="7" t="s">
        <v>7</v>
      </c>
      <c r="E343" s="7" t="s">
        <v>9</v>
      </c>
      <c r="F343" s="7" t="str">
        <f>"陈袁"</f>
        <v>陈袁</v>
      </c>
    </row>
    <row r="344" spans="1:6" ht="30" customHeight="1">
      <c r="A344" s="7">
        <v>342</v>
      </c>
      <c r="B344" s="7" t="str">
        <f>"60852024013111190018584"</f>
        <v>60852024013111190018584</v>
      </c>
      <c r="C344" s="7" t="str">
        <f t="shared" si="6"/>
        <v>0201</v>
      </c>
      <c r="D344" s="7" t="s">
        <v>7</v>
      </c>
      <c r="E344" s="7" t="s">
        <v>9</v>
      </c>
      <c r="F344" s="7" t="str">
        <f>"高卓婕"</f>
        <v>高卓婕</v>
      </c>
    </row>
    <row r="345" spans="1:6" ht="30" customHeight="1">
      <c r="A345" s="7">
        <v>343</v>
      </c>
      <c r="B345" s="7" t="str">
        <f>"60852024012611151113286"</f>
        <v>60852024012611151113286</v>
      </c>
      <c r="C345" s="7" t="str">
        <f t="shared" si="6"/>
        <v>0201</v>
      </c>
      <c r="D345" s="7" t="s">
        <v>7</v>
      </c>
      <c r="E345" s="7" t="s">
        <v>9</v>
      </c>
      <c r="F345" s="7" t="str">
        <f>"陈婆美"</f>
        <v>陈婆美</v>
      </c>
    </row>
    <row r="346" spans="1:6" ht="30" customHeight="1">
      <c r="A346" s="7">
        <v>344</v>
      </c>
      <c r="B346" s="7" t="str">
        <f>"60852024013110230418504"</f>
        <v>60852024013110230418504</v>
      </c>
      <c r="C346" s="7" t="str">
        <f t="shared" si="6"/>
        <v>0201</v>
      </c>
      <c r="D346" s="7" t="s">
        <v>7</v>
      </c>
      <c r="E346" s="7" t="s">
        <v>9</v>
      </c>
      <c r="F346" s="7" t="str">
        <f>"符慧燕"</f>
        <v>符慧燕</v>
      </c>
    </row>
    <row r="347" spans="1:6" ht="30" customHeight="1">
      <c r="A347" s="7">
        <v>345</v>
      </c>
      <c r="B347" s="7" t="str">
        <f>"60852024012619010513922"</f>
        <v>60852024012619010513922</v>
      </c>
      <c r="C347" s="7" t="str">
        <f t="shared" si="6"/>
        <v>0201</v>
      </c>
      <c r="D347" s="7" t="s">
        <v>7</v>
      </c>
      <c r="E347" s="7" t="s">
        <v>9</v>
      </c>
      <c r="F347" s="7" t="str">
        <f>"符传亮"</f>
        <v>符传亮</v>
      </c>
    </row>
    <row r="348" spans="1:6" ht="30" customHeight="1">
      <c r="A348" s="7">
        <v>346</v>
      </c>
      <c r="B348" s="7" t="str">
        <f>"60852024013113271818756"</f>
        <v>60852024013113271818756</v>
      </c>
      <c r="C348" s="7" t="str">
        <f t="shared" si="6"/>
        <v>0201</v>
      </c>
      <c r="D348" s="7" t="s">
        <v>7</v>
      </c>
      <c r="E348" s="7" t="s">
        <v>9</v>
      </c>
      <c r="F348" s="7" t="str">
        <f>"王岭"</f>
        <v>王岭</v>
      </c>
    </row>
    <row r="349" spans="1:6" ht="30" customHeight="1">
      <c r="A349" s="7">
        <v>347</v>
      </c>
      <c r="B349" s="7" t="str">
        <f>"60852024012917055815997"</f>
        <v>60852024012917055815997</v>
      </c>
      <c r="C349" s="7" t="str">
        <f t="shared" si="6"/>
        <v>0201</v>
      </c>
      <c r="D349" s="7" t="s">
        <v>7</v>
      </c>
      <c r="E349" s="7" t="s">
        <v>9</v>
      </c>
      <c r="F349" s="7" t="str">
        <f>"童升"</f>
        <v>童升</v>
      </c>
    </row>
    <row r="350" spans="1:6" ht="30" customHeight="1">
      <c r="A350" s="7">
        <v>348</v>
      </c>
      <c r="B350" s="7" t="str">
        <f>"60852024013113562518792"</f>
        <v>60852024013113562518792</v>
      </c>
      <c r="C350" s="7" t="str">
        <f t="shared" si="6"/>
        <v>0201</v>
      </c>
      <c r="D350" s="7" t="s">
        <v>7</v>
      </c>
      <c r="E350" s="7" t="s">
        <v>9</v>
      </c>
      <c r="F350" s="7" t="str">
        <f>"陈均建"</f>
        <v>陈均建</v>
      </c>
    </row>
    <row r="351" spans="1:6" ht="30" customHeight="1">
      <c r="A351" s="7">
        <v>349</v>
      </c>
      <c r="B351" s="7" t="str">
        <f>"60852024013109145118382"</f>
        <v>60852024013109145118382</v>
      </c>
      <c r="C351" s="7" t="str">
        <f t="shared" si="6"/>
        <v>0201</v>
      </c>
      <c r="D351" s="7" t="s">
        <v>7</v>
      </c>
      <c r="E351" s="7" t="s">
        <v>9</v>
      </c>
      <c r="F351" s="7" t="str">
        <f>"高晓娜"</f>
        <v>高晓娜</v>
      </c>
    </row>
    <row r="352" spans="1:6" ht="30" customHeight="1">
      <c r="A352" s="7">
        <v>350</v>
      </c>
      <c r="B352" s="7" t="str">
        <f>"60852024013111170818580"</f>
        <v>60852024013111170818580</v>
      </c>
      <c r="C352" s="7" t="str">
        <f t="shared" si="6"/>
        <v>0201</v>
      </c>
      <c r="D352" s="7" t="s">
        <v>7</v>
      </c>
      <c r="E352" s="7" t="s">
        <v>9</v>
      </c>
      <c r="F352" s="7" t="str">
        <f>"李雪"</f>
        <v>李雪</v>
      </c>
    </row>
    <row r="353" spans="1:6" ht="30" customHeight="1">
      <c r="A353" s="7">
        <v>351</v>
      </c>
      <c r="B353" s="7" t="str">
        <f>"60852024013115041218901"</f>
        <v>60852024013115041218901</v>
      </c>
      <c r="C353" s="7" t="str">
        <f t="shared" si="6"/>
        <v>0201</v>
      </c>
      <c r="D353" s="7" t="s">
        <v>7</v>
      </c>
      <c r="E353" s="7" t="s">
        <v>9</v>
      </c>
      <c r="F353" s="7" t="str">
        <f>"王业龙"</f>
        <v>王业龙</v>
      </c>
    </row>
    <row r="354" spans="1:6" ht="30" customHeight="1">
      <c r="A354" s="7">
        <v>352</v>
      </c>
      <c r="B354" s="7" t="str">
        <f>"60852024013015523117484"</f>
        <v>60852024013015523117484</v>
      </c>
      <c r="C354" s="7" t="str">
        <f t="shared" si="6"/>
        <v>0201</v>
      </c>
      <c r="D354" s="7" t="s">
        <v>7</v>
      </c>
      <c r="E354" s="7" t="s">
        <v>9</v>
      </c>
      <c r="F354" s="7" t="str">
        <f>"陈文汇"</f>
        <v>陈文汇</v>
      </c>
    </row>
    <row r="355" spans="1:6" ht="30" customHeight="1">
      <c r="A355" s="7">
        <v>353</v>
      </c>
      <c r="B355" s="7" t="str">
        <f>"60852024013115382518971"</f>
        <v>60852024013115382518971</v>
      </c>
      <c r="C355" s="7" t="str">
        <f t="shared" si="6"/>
        <v>0201</v>
      </c>
      <c r="D355" s="7" t="s">
        <v>7</v>
      </c>
      <c r="E355" s="7" t="s">
        <v>9</v>
      </c>
      <c r="F355" s="7" t="str">
        <f>"王绥乐"</f>
        <v>王绥乐</v>
      </c>
    </row>
    <row r="356" spans="1:6" ht="30" customHeight="1">
      <c r="A356" s="7">
        <v>354</v>
      </c>
      <c r="B356" s="7" t="str">
        <f>"60852024013116525322429"</f>
        <v>60852024013116525322429</v>
      </c>
      <c r="C356" s="7" t="str">
        <f t="shared" si="6"/>
        <v>0201</v>
      </c>
      <c r="D356" s="7" t="s">
        <v>7</v>
      </c>
      <c r="E356" s="7" t="s">
        <v>9</v>
      </c>
      <c r="F356" s="7" t="str">
        <f>"陈锦桦"</f>
        <v>陈锦桦</v>
      </c>
    </row>
    <row r="357" spans="1:6" ht="30" customHeight="1">
      <c r="A357" s="7">
        <v>355</v>
      </c>
      <c r="B357" s="7" t="str">
        <f>"60852024013118264435693"</f>
        <v>60852024013118264435693</v>
      </c>
      <c r="C357" s="7" t="str">
        <f t="shared" si="6"/>
        <v>0201</v>
      </c>
      <c r="D357" s="7" t="s">
        <v>7</v>
      </c>
      <c r="E357" s="7" t="s">
        <v>9</v>
      </c>
      <c r="F357" s="7" t="str">
        <f>"马静"</f>
        <v>马静</v>
      </c>
    </row>
    <row r="358" spans="1:6" ht="30" customHeight="1">
      <c r="A358" s="7">
        <v>356</v>
      </c>
      <c r="B358" s="7" t="str">
        <f>"60852024013119170342333"</f>
        <v>60852024013119170342333</v>
      </c>
      <c r="C358" s="7" t="str">
        <f t="shared" si="6"/>
        <v>0201</v>
      </c>
      <c r="D358" s="7" t="s">
        <v>7</v>
      </c>
      <c r="E358" s="7" t="s">
        <v>9</v>
      </c>
      <c r="F358" s="7" t="str">
        <f>"陈明亮"</f>
        <v>陈明亮</v>
      </c>
    </row>
    <row r="359" spans="1:6" ht="30" customHeight="1">
      <c r="A359" s="7">
        <v>357</v>
      </c>
      <c r="B359" s="7" t="str">
        <f>"60852024013120145550596"</f>
        <v>60852024013120145550596</v>
      </c>
      <c r="C359" s="7" t="str">
        <f t="shared" si="6"/>
        <v>0201</v>
      </c>
      <c r="D359" s="7" t="s">
        <v>7</v>
      </c>
      <c r="E359" s="7" t="s">
        <v>9</v>
      </c>
      <c r="F359" s="7" t="str">
        <f>"曾欣欣"</f>
        <v>曾欣欣</v>
      </c>
    </row>
    <row r="360" spans="1:6" ht="30" customHeight="1">
      <c r="A360" s="7">
        <v>358</v>
      </c>
      <c r="B360" s="7" t="str">
        <f>"60852024013117074322464"</f>
        <v>60852024013117074322464</v>
      </c>
      <c r="C360" s="7" t="str">
        <f t="shared" si="6"/>
        <v>0201</v>
      </c>
      <c r="D360" s="7" t="s">
        <v>7</v>
      </c>
      <c r="E360" s="7" t="s">
        <v>9</v>
      </c>
      <c r="F360" s="7" t="str">
        <f>"吴昕谊"</f>
        <v>吴昕谊</v>
      </c>
    </row>
    <row r="361" spans="1:6" ht="30" customHeight="1">
      <c r="A361" s="7">
        <v>359</v>
      </c>
      <c r="B361" s="7" t="str">
        <f>"60852024013111133218576"</f>
        <v>60852024013111133218576</v>
      </c>
      <c r="C361" s="7" t="str">
        <f t="shared" si="6"/>
        <v>0201</v>
      </c>
      <c r="D361" s="7" t="s">
        <v>7</v>
      </c>
      <c r="E361" s="7" t="s">
        <v>9</v>
      </c>
      <c r="F361" s="7" t="str">
        <f>"王春晓"</f>
        <v>王春晓</v>
      </c>
    </row>
    <row r="362" spans="1:6" ht="30" customHeight="1">
      <c r="A362" s="7">
        <v>360</v>
      </c>
      <c r="B362" s="7" t="str">
        <f>"60852024013021381718055"</f>
        <v>60852024013021381718055</v>
      </c>
      <c r="C362" s="7" t="str">
        <f t="shared" si="6"/>
        <v>0201</v>
      </c>
      <c r="D362" s="7" t="s">
        <v>7</v>
      </c>
      <c r="E362" s="7" t="s">
        <v>9</v>
      </c>
      <c r="F362" s="7" t="str">
        <f>"符晓慧"</f>
        <v>符晓慧</v>
      </c>
    </row>
    <row r="363" spans="1:6" ht="30" customHeight="1">
      <c r="A363" s="7">
        <v>361</v>
      </c>
      <c r="B363" s="7" t="str">
        <f>"60852024013121251550688"</f>
        <v>60852024013121251550688</v>
      </c>
      <c r="C363" s="7" t="str">
        <f t="shared" si="6"/>
        <v>0201</v>
      </c>
      <c r="D363" s="7" t="s">
        <v>7</v>
      </c>
      <c r="E363" s="7" t="s">
        <v>9</v>
      </c>
      <c r="F363" s="7" t="str">
        <f>"吴夏蕊"</f>
        <v>吴夏蕊</v>
      </c>
    </row>
    <row r="364" spans="1:6" ht="30" customHeight="1">
      <c r="A364" s="7">
        <v>362</v>
      </c>
      <c r="B364" s="7" t="str">
        <f>"60852024012614304313557"</f>
        <v>60852024012614304313557</v>
      </c>
      <c r="C364" s="7" t="str">
        <f t="shared" si="6"/>
        <v>0201</v>
      </c>
      <c r="D364" s="7" t="s">
        <v>7</v>
      </c>
      <c r="E364" s="7" t="s">
        <v>9</v>
      </c>
      <c r="F364" s="7" t="str">
        <f>"张兰澜"</f>
        <v>张兰澜</v>
      </c>
    </row>
    <row r="365" spans="1:6" ht="30" customHeight="1">
      <c r="A365" s="7">
        <v>363</v>
      </c>
      <c r="B365" s="7" t="str">
        <f>"60852024013121381550710"</f>
        <v>60852024013121381550710</v>
      </c>
      <c r="C365" s="7" t="str">
        <f t="shared" si="6"/>
        <v>0201</v>
      </c>
      <c r="D365" s="7" t="s">
        <v>7</v>
      </c>
      <c r="E365" s="7" t="s">
        <v>9</v>
      </c>
      <c r="F365" s="7" t="str">
        <f>"陈川润"</f>
        <v>陈川润</v>
      </c>
    </row>
    <row r="366" spans="1:6" ht="30" customHeight="1">
      <c r="A366" s="7">
        <v>364</v>
      </c>
      <c r="B366" s="7" t="str">
        <f>"60852024013114391118850"</f>
        <v>60852024013114391118850</v>
      </c>
      <c r="C366" s="7" t="str">
        <f t="shared" si="6"/>
        <v>0201</v>
      </c>
      <c r="D366" s="7" t="s">
        <v>7</v>
      </c>
      <c r="E366" s="7" t="s">
        <v>9</v>
      </c>
      <c r="F366" s="7" t="str">
        <f>"王婷婷"</f>
        <v>王婷婷</v>
      </c>
    </row>
    <row r="367" spans="1:6" ht="30" customHeight="1">
      <c r="A367" s="7">
        <v>365</v>
      </c>
      <c r="B367" s="7" t="str">
        <f>"60852024013122213150760"</f>
        <v>60852024013122213150760</v>
      </c>
      <c r="C367" s="7" t="str">
        <f t="shared" si="6"/>
        <v>0201</v>
      </c>
      <c r="D367" s="7" t="s">
        <v>7</v>
      </c>
      <c r="E367" s="7" t="s">
        <v>9</v>
      </c>
      <c r="F367" s="7" t="str">
        <f>"陈玫伶"</f>
        <v>陈玫伶</v>
      </c>
    </row>
    <row r="368" spans="1:6" ht="30" customHeight="1">
      <c r="A368" s="7">
        <v>366</v>
      </c>
      <c r="B368" s="7" t="str">
        <f>"60852024013122392350789"</f>
        <v>60852024013122392350789</v>
      </c>
      <c r="C368" s="7" t="str">
        <f t="shared" si="6"/>
        <v>0201</v>
      </c>
      <c r="D368" s="7" t="s">
        <v>7</v>
      </c>
      <c r="E368" s="7" t="s">
        <v>9</v>
      </c>
      <c r="F368" s="7" t="str">
        <f>"陈惠媚"</f>
        <v>陈惠媚</v>
      </c>
    </row>
    <row r="369" spans="1:6" ht="30" customHeight="1">
      <c r="A369" s="7">
        <v>367</v>
      </c>
      <c r="B369" s="7" t="str">
        <f>"60852024012609085012889"</f>
        <v>60852024012609085012889</v>
      </c>
      <c r="C369" s="7" t="str">
        <f t="shared" si="6"/>
        <v>0201</v>
      </c>
      <c r="D369" s="7" t="s">
        <v>7</v>
      </c>
      <c r="E369" s="7" t="s">
        <v>9</v>
      </c>
      <c r="F369" s="7" t="str">
        <f>"符秋子"</f>
        <v>符秋子</v>
      </c>
    </row>
    <row r="370" spans="1:6" ht="30" customHeight="1">
      <c r="A370" s="7">
        <v>368</v>
      </c>
      <c r="B370" s="7" t="str">
        <f>"60852024013122471650796"</f>
        <v>60852024013122471650796</v>
      </c>
      <c r="C370" s="7" t="str">
        <f t="shared" si="6"/>
        <v>0201</v>
      </c>
      <c r="D370" s="7" t="s">
        <v>7</v>
      </c>
      <c r="E370" s="7" t="s">
        <v>9</v>
      </c>
      <c r="F370" s="7" t="str">
        <f>"谢学东"</f>
        <v>谢学东</v>
      </c>
    </row>
    <row r="371" spans="1:6" ht="30" customHeight="1">
      <c r="A371" s="7">
        <v>369</v>
      </c>
      <c r="B371" s="7" t="str">
        <f>"60852024013116131019057"</f>
        <v>60852024013116131019057</v>
      </c>
      <c r="C371" s="7" t="str">
        <f t="shared" si="6"/>
        <v>0201</v>
      </c>
      <c r="D371" s="7" t="s">
        <v>7</v>
      </c>
      <c r="E371" s="7" t="s">
        <v>9</v>
      </c>
      <c r="F371" s="7" t="str">
        <f>"韩滋"</f>
        <v>韩滋</v>
      </c>
    </row>
    <row r="372" spans="1:6" ht="30" customHeight="1">
      <c r="A372" s="7">
        <v>370</v>
      </c>
      <c r="B372" s="7" t="str">
        <f>"60852024013123175650822"</f>
        <v>60852024013123175650822</v>
      </c>
      <c r="C372" s="7" t="str">
        <f t="shared" si="6"/>
        <v>0201</v>
      </c>
      <c r="D372" s="7" t="s">
        <v>7</v>
      </c>
      <c r="E372" s="7" t="s">
        <v>9</v>
      </c>
      <c r="F372" s="7" t="str">
        <f>"王敏"</f>
        <v>王敏</v>
      </c>
    </row>
    <row r="373" spans="1:6" ht="30" customHeight="1">
      <c r="A373" s="7">
        <v>371</v>
      </c>
      <c r="B373" s="7" t="str">
        <f>"60852024013123253350833"</f>
        <v>60852024013123253350833</v>
      </c>
      <c r="C373" s="7" t="str">
        <f t="shared" si="6"/>
        <v>0201</v>
      </c>
      <c r="D373" s="7" t="s">
        <v>7</v>
      </c>
      <c r="E373" s="7" t="s">
        <v>9</v>
      </c>
      <c r="F373" s="7" t="str">
        <f>"梁亚敏"</f>
        <v>梁亚敏</v>
      </c>
    </row>
    <row r="374" spans="1:6" ht="30" customHeight="1">
      <c r="A374" s="7">
        <v>372</v>
      </c>
      <c r="B374" s="7" t="str">
        <f>"60852024013123400350843"</f>
        <v>60852024013123400350843</v>
      </c>
      <c r="C374" s="7" t="str">
        <f t="shared" si="6"/>
        <v>0201</v>
      </c>
      <c r="D374" s="7" t="s">
        <v>7</v>
      </c>
      <c r="E374" s="7" t="s">
        <v>9</v>
      </c>
      <c r="F374" s="7" t="str">
        <f>"陈洁"</f>
        <v>陈洁</v>
      </c>
    </row>
    <row r="375" spans="1:6" ht="30" customHeight="1">
      <c r="A375" s="7">
        <v>373</v>
      </c>
      <c r="B375" s="7" t="str">
        <f>"60852024013109153918385"</f>
        <v>60852024013109153918385</v>
      </c>
      <c r="C375" s="7" t="str">
        <f t="shared" si="6"/>
        <v>0201</v>
      </c>
      <c r="D375" s="7" t="s">
        <v>7</v>
      </c>
      <c r="E375" s="7" t="s">
        <v>9</v>
      </c>
      <c r="F375" s="7" t="str">
        <f>"林世婷"</f>
        <v>林世婷</v>
      </c>
    </row>
    <row r="376" spans="1:6" ht="30" customHeight="1">
      <c r="A376" s="7">
        <v>374</v>
      </c>
      <c r="B376" s="7" t="str">
        <f>"60852024012913504515635"</f>
        <v>60852024012913504515635</v>
      </c>
      <c r="C376" s="7" t="str">
        <f t="shared" si="6"/>
        <v>0201</v>
      </c>
      <c r="D376" s="7" t="s">
        <v>7</v>
      </c>
      <c r="E376" s="7" t="s">
        <v>9</v>
      </c>
      <c r="F376" s="7" t="str">
        <f>"陈梦琪"</f>
        <v>陈梦琪</v>
      </c>
    </row>
    <row r="377" spans="1:6" ht="30" customHeight="1">
      <c r="A377" s="7">
        <v>375</v>
      </c>
      <c r="B377" s="7" t="str">
        <f>"60852024020100412250879"</f>
        <v>60852024020100412250879</v>
      </c>
      <c r="C377" s="7" t="str">
        <f t="shared" si="6"/>
        <v>0201</v>
      </c>
      <c r="D377" s="7" t="s">
        <v>7</v>
      </c>
      <c r="E377" s="7" t="s">
        <v>9</v>
      </c>
      <c r="F377" s="7" t="str">
        <f>"陈怜姿"</f>
        <v>陈怜姿</v>
      </c>
    </row>
    <row r="378" spans="1:6" ht="30" customHeight="1">
      <c r="A378" s="7">
        <v>376</v>
      </c>
      <c r="B378" s="7" t="str">
        <f>"60852024020102083150892"</f>
        <v>60852024020102083150892</v>
      </c>
      <c r="C378" s="7" t="str">
        <f t="shared" si="6"/>
        <v>0201</v>
      </c>
      <c r="D378" s="7" t="s">
        <v>7</v>
      </c>
      <c r="E378" s="7" t="s">
        <v>9</v>
      </c>
      <c r="F378" s="7" t="str">
        <f>"梁青"</f>
        <v>梁青</v>
      </c>
    </row>
    <row r="379" spans="1:6" ht="30" customHeight="1">
      <c r="A379" s="7">
        <v>377</v>
      </c>
      <c r="B379" s="7" t="str">
        <f>"60852024013120121550594"</f>
        <v>60852024013120121550594</v>
      </c>
      <c r="C379" s="7" t="str">
        <f t="shared" si="6"/>
        <v>0201</v>
      </c>
      <c r="D379" s="7" t="s">
        <v>7</v>
      </c>
      <c r="E379" s="7" t="s">
        <v>9</v>
      </c>
      <c r="F379" s="7" t="str">
        <f>"陈若曦"</f>
        <v>陈若曦</v>
      </c>
    </row>
    <row r="380" spans="1:6" ht="30" customHeight="1">
      <c r="A380" s="7">
        <v>378</v>
      </c>
      <c r="B380" s="7" t="str">
        <f>"60852024020102280850897"</f>
        <v>60852024020102280850897</v>
      </c>
      <c r="C380" s="7" t="str">
        <f t="shared" si="6"/>
        <v>0201</v>
      </c>
      <c r="D380" s="7" t="s">
        <v>7</v>
      </c>
      <c r="E380" s="7" t="s">
        <v>9</v>
      </c>
      <c r="F380" s="7" t="str">
        <f>"王迷霜"</f>
        <v>王迷霜</v>
      </c>
    </row>
    <row r="381" spans="1:6" ht="30" customHeight="1">
      <c r="A381" s="7">
        <v>379</v>
      </c>
      <c r="B381" s="7" t="str">
        <f>"60852024020106144450909"</f>
        <v>60852024020106144450909</v>
      </c>
      <c r="C381" s="7" t="str">
        <f t="shared" si="6"/>
        <v>0201</v>
      </c>
      <c r="D381" s="7" t="s">
        <v>7</v>
      </c>
      <c r="E381" s="7" t="s">
        <v>9</v>
      </c>
      <c r="F381" s="7" t="str">
        <f>"王顺妮"</f>
        <v>王顺妮</v>
      </c>
    </row>
    <row r="382" spans="1:6" ht="30" customHeight="1">
      <c r="A382" s="7">
        <v>380</v>
      </c>
      <c r="B382" s="7" t="str">
        <f>"60852024020108101850923"</f>
        <v>60852024020108101850923</v>
      </c>
      <c r="C382" s="7" t="str">
        <f t="shared" si="6"/>
        <v>0201</v>
      </c>
      <c r="D382" s="7" t="s">
        <v>7</v>
      </c>
      <c r="E382" s="7" t="s">
        <v>9</v>
      </c>
      <c r="F382" s="7" t="str">
        <f>"陈金煌"</f>
        <v>陈金煌</v>
      </c>
    </row>
    <row r="383" spans="1:6" ht="30" customHeight="1">
      <c r="A383" s="7">
        <v>381</v>
      </c>
      <c r="B383" s="7" t="str">
        <f>"60852024020108521850978"</f>
        <v>60852024020108521850978</v>
      </c>
      <c r="C383" s="7" t="str">
        <f t="shared" si="6"/>
        <v>0201</v>
      </c>
      <c r="D383" s="7" t="s">
        <v>7</v>
      </c>
      <c r="E383" s="7" t="s">
        <v>9</v>
      </c>
      <c r="F383" s="7" t="str">
        <f>"李怀国"</f>
        <v>李怀国</v>
      </c>
    </row>
    <row r="384" spans="1:6" ht="30" customHeight="1">
      <c r="A384" s="7">
        <v>382</v>
      </c>
      <c r="B384" s="7" t="str">
        <f>"60852024020108513550976"</f>
        <v>60852024020108513550976</v>
      </c>
      <c r="C384" s="7" t="str">
        <f t="shared" si="6"/>
        <v>0201</v>
      </c>
      <c r="D384" s="7" t="s">
        <v>7</v>
      </c>
      <c r="E384" s="7" t="s">
        <v>9</v>
      </c>
      <c r="F384" s="7" t="str">
        <f>"王学骏"</f>
        <v>王学骏</v>
      </c>
    </row>
    <row r="385" spans="1:6" ht="30" customHeight="1">
      <c r="A385" s="7">
        <v>383</v>
      </c>
      <c r="B385" s="7" t="str">
        <f>"60852024020109065251005"</f>
        <v>60852024020109065251005</v>
      </c>
      <c r="C385" s="7" t="str">
        <f t="shared" si="6"/>
        <v>0201</v>
      </c>
      <c r="D385" s="7" t="s">
        <v>7</v>
      </c>
      <c r="E385" s="7" t="s">
        <v>9</v>
      </c>
      <c r="F385" s="7" t="str">
        <f>"郑小凤"</f>
        <v>郑小凤</v>
      </c>
    </row>
    <row r="386" spans="1:6" ht="30" customHeight="1">
      <c r="A386" s="7">
        <v>384</v>
      </c>
      <c r="B386" s="7" t="str">
        <f>"60852024013115264218943"</f>
        <v>60852024013115264218943</v>
      </c>
      <c r="C386" s="7" t="str">
        <f t="shared" si="6"/>
        <v>0201</v>
      </c>
      <c r="D386" s="7" t="s">
        <v>7</v>
      </c>
      <c r="E386" s="7" t="s">
        <v>9</v>
      </c>
      <c r="F386" s="7" t="str">
        <f>"邢艺"</f>
        <v>邢艺</v>
      </c>
    </row>
    <row r="387" spans="1:6" ht="30" customHeight="1">
      <c r="A387" s="7">
        <v>385</v>
      </c>
      <c r="B387" s="7" t="str">
        <f>"60852024013116443222419"</f>
        <v>60852024013116443222419</v>
      </c>
      <c r="C387" s="7" t="str">
        <f t="shared" si="6"/>
        <v>0201</v>
      </c>
      <c r="D387" s="7" t="s">
        <v>7</v>
      </c>
      <c r="E387" s="7" t="s">
        <v>9</v>
      </c>
      <c r="F387" s="7" t="str">
        <f>"叶媛"</f>
        <v>叶媛</v>
      </c>
    </row>
    <row r="388" spans="1:6" ht="30" customHeight="1">
      <c r="A388" s="7">
        <v>386</v>
      </c>
      <c r="B388" s="7" t="str">
        <f>"60852024020107573750918"</f>
        <v>60852024020107573750918</v>
      </c>
      <c r="C388" s="7" t="str">
        <f t="shared" si="6"/>
        <v>0201</v>
      </c>
      <c r="D388" s="7" t="s">
        <v>7</v>
      </c>
      <c r="E388" s="7" t="s">
        <v>9</v>
      </c>
      <c r="F388" s="7" t="str">
        <f>"翁振翔"</f>
        <v>翁振翔</v>
      </c>
    </row>
    <row r="389" spans="1:6" ht="30" customHeight="1">
      <c r="A389" s="7">
        <v>387</v>
      </c>
      <c r="B389" s="7" t="str">
        <f>"60852024020109371951052"</f>
        <v>60852024020109371951052</v>
      </c>
      <c r="C389" s="7" t="str">
        <f t="shared" si="6"/>
        <v>0201</v>
      </c>
      <c r="D389" s="7" t="s">
        <v>7</v>
      </c>
      <c r="E389" s="7" t="s">
        <v>9</v>
      </c>
      <c r="F389" s="7" t="str">
        <f>"刘道桔"</f>
        <v>刘道桔</v>
      </c>
    </row>
    <row r="390" spans="1:6" ht="30" customHeight="1">
      <c r="A390" s="7">
        <v>388</v>
      </c>
      <c r="B390" s="7" t="str">
        <f>"60852024020109563251086"</f>
        <v>60852024020109563251086</v>
      </c>
      <c r="C390" s="7" t="str">
        <f t="shared" si="6"/>
        <v>0201</v>
      </c>
      <c r="D390" s="7" t="s">
        <v>7</v>
      </c>
      <c r="E390" s="7" t="s">
        <v>9</v>
      </c>
      <c r="F390" s="7" t="str">
        <f>"刘子珊"</f>
        <v>刘子珊</v>
      </c>
    </row>
    <row r="391" spans="1:6" ht="30" customHeight="1">
      <c r="A391" s="7">
        <v>389</v>
      </c>
      <c r="B391" s="7" t="str">
        <f>"60852024012910594315340"</f>
        <v>60852024012910594315340</v>
      </c>
      <c r="C391" s="7" t="str">
        <f t="shared" si="6"/>
        <v>0201</v>
      </c>
      <c r="D391" s="7" t="s">
        <v>7</v>
      </c>
      <c r="E391" s="7" t="s">
        <v>9</v>
      </c>
      <c r="F391" s="7" t="str">
        <f>"郑晨"</f>
        <v>郑晨</v>
      </c>
    </row>
    <row r="392" spans="1:6" ht="30" customHeight="1">
      <c r="A392" s="7">
        <v>390</v>
      </c>
      <c r="B392" s="7" t="str">
        <f>"60852024020109525151080"</f>
        <v>60852024020109525151080</v>
      </c>
      <c r="C392" s="7" t="str">
        <f t="shared" si="6"/>
        <v>0201</v>
      </c>
      <c r="D392" s="7" t="s">
        <v>7</v>
      </c>
      <c r="E392" s="7" t="s">
        <v>9</v>
      </c>
      <c r="F392" s="7" t="str">
        <f>"孙周月"</f>
        <v>孙周月</v>
      </c>
    </row>
    <row r="393" spans="1:6" ht="30" customHeight="1">
      <c r="A393" s="7">
        <v>391</v>
      </c>
      <c r="B393" s="7" t="str">
        <f>"60852024020109460151071"</f>
        <v>60852024020109460151071</v>
      </c>
      <c r="C393" s="7" t="str">
        <f t="shared" si="6"/>
        <v>0201</v>
      </c>
      <c r="D393" s="7" t="s">
        <v>7</v>
      </c>
      <c r="E393" s="7" t="s">
        <v>9</v>
      </c>
      <c r="F393" s="7" t="str">
        <f>"温希月"</f>
        <v>温希月</v>
      </c>
    </row>
    <row r="394" spans="1:6" ht="30" customHeight="1">
      <c r="A394" s="7">
        <v>392</v>
      </c>
      <c r="B394" s="7" t="str">
        <f>"60852024020109294351037"</f>
        <v>60852024020109294351037</v>
      </c>
      <c r="C394" s="7" t="str">
        <f t="shared" si="6"/>
        <v>0201</v>
      </c>
      <c r="D394" s="7" t="s">
        <v>7</v>
      </c>
      <c r="E394" s="7" t="s">
        <v>9</v>
      </c>
      <c r="F394" s="7" t="str">
        <f>"张丽珠"</f>
        <v>张丽珠</v>
      </c>
    </row>
    <row r="395" spans="1:6" ht="30" customHeight="1">
      <c r="A395" s="7">
        <v>393</v>
      </c>
      <c r="B395" s="7" t="str">
        <f>"60852024013123053550810"</f>
        <v>60852024013123053550810</v>
      </c>
      <c r="C395" s="7" t="str">
        <f t="shared" si="6"/>
        <v>0201</v>
      </c>
      <c r="D395" s="7" t="s">
        <v>7</v>
      </c>
      <c r="E395" s="7" t="s">
        <v>9</v>
      </c>
      <c r="F395" s="7" t="str">
        <f>"欧暖暖"</f>
        <v>欧暖暖</v>
      </c>
    </row>
    <row r="396" spans="1:6" ht="30" customHeight="1">
      <c r="A396" s="7">
        <v>394</v>
      </c>
      <c r="B396" s="7" t="str">
        <f>"60852024020110263751141"</f>
        <v>60852024020110263751141</v>
      </c>
      <c r="C396" s="7" t="str">
        <f t="shared" si="6"/>
        <v>0201</v>
      </c>
      <c r="D396" s="7" t="s">
        <v>7</v>
      </c>
      <c r="E396" s="7" t="s">
        <v>9</v>
      </c>
      <c r="F396" s="7" t="str">
        <f>"廖红碧"</f>
        <v>廖红碧</v>
      </c>
    </row>
    <row r="397" spans="1:6" ht="30" customHeight="1">
      <c r="A397" s="7">
        <v>395</v>
      </c>
      <c r="B397" s="7" t="str">
        <f>"60852024020110181251126"</f>
        <v>60852024020110181251126</v>
      </c>
      <c r="C397" s="7" t="str">
        <f t="shared" si="6"/>
        <v>0201</v>
      </c>
      <c r="D397" s="7" t="s">
        <v>7</v>
      </c>
      <c r="E397" s="7" t="s">
        <v>9</v>
      </c>
      <c r="F397" s="7" t="str">
        <f>"王妹"</f>
        <v>王妹</v>
      </c>
    </row>
    <row r="398" spans="1:6" ht="30" customHeight="1">
      <c r="A398" s="7">
        <v>396</v>
      </c>
      <c r="B398" s="7" t="str">
        <f>"60852024020111162251223"</f>
        <v>60852024020111162251223</v>
      </c>
      <c r="C398" s="7" t="str">
        <f t="shared" si="6"/>
        <v>0201</v>
      </c>
      <c r="D398" s="7" t="s">
        <v>7</v>
      </c>
      <c r="E398" s="7" t="s">
        <v>9</v>
      </c>
      <c r="F398" s="7" t="str">
        <f>"李真"</f>
        <v>李真</v>
      </c>
    </row>
    <row r="399" spans="1:6" ht="30" customHeight="1">
      <c r="A399" s="7">
        <v>397</v>
      </c>
      <c r="B399" s="7" t="str">
        <f>"60852024020111233551239"</f>
        <v>60852024020111233551239</v>
      </c>
      <c r="C399" s="7" t="str">
        <f t="shared" si="6"/>
        <v>0201</v>
      </c>
      <c r="D399" s="7" t="s">
        <v>7</v>
      </c>
      <c r="E399" s="7" t="s">
        <v>9</v>
      </c>
      <c r="F399" s="7" t="str">
        <f>"莫朝颖"</f>
        <v>莫朝颖</v>
      </c>
    </row>
    <row r="400" spans="1:6" ht="30" customHeight="1">
      <c r="A400" s="7">
        <v>398</v>
      </c>
      <c r="B400" s="7" t="str">
        <f>"60852024020111211451233"</f>
        <v>60852024020111211451233</v>
      </c>
      <c r="C400" s="7" t="str">
        <f t="shared" si="6"/>
        <v>0201</v>
      </c>
      <c r="D400" s="7" t="s">
        <v>7</v>
      </c>
      <c r="E400" s="7" t="s">
        <v>9</v>
      </c>
      <c r="F400" s="7" t="str">
        <f>"李晓彤"</f>
        <v>李晓彤</v>
      </c>
    </row>
    <row r="401" spans="1:6" ht="30" customHeight="1">
      <c r="A401" s="7">
        <v>399</v>
      </c>
      <c r="B401" s="7" t="str">
        <f>"60852024020110544351185"</f>
        <v>60852024020110544351185</v>
      </c>
      <c r="C401" s="7" t="str">
        <f t="shared" si="6"/>
        <v>0201</v>
      </c>
      <c r="D401" s="7" t="s">
        <v>7</v>
      </c>
      <c r="E401" s="7" t="s">
        <v>9</v>
      </c>
      <c r="F401" s="7" t="str">
        <f>"王琳"</f>
        <v>王琳</v>
      </c>
    </row>
    <row r="402" spans="1:6" ht="30" customHeight="1">
      <c r="A402" s="7">
        <v>400</v>
      </c>
      <c r="B402" s="7" t="str">
        <f>"60852024020111272851247"</f>
        <v>60852024020111272851247</v>
      </c>
      <c r="C402" s="7" t="str">
        <f t="shared" si="6"/>
        <v>0201</v>
      </c>
      <c r="D402" s="7" t="s">
        <v>7</v>
      </c>
      <c r="E402" s="7" t="s">
        <v>9</v>
      </c>
      <c r="F402" s="7" t="str">
        <f>"王金潇"</f>
        <v>王金潇</v>
      </c>
    </row>
    <row r="403" spans="1:6" ht="30" customHeight="1">
      <c r="A403" s="7">
        <v>401</v>
      </c>
      <c r="B403" s="7" t="str">
        <f>"60852024020111253851243"</f>
        <v>60852024020111253851243</v>
      </c>
      <c r="C403" s="7" t="str">
        <f t="shared" si="6"/>
        <v>0201</v>
      </c>
      <c r="D403" s="7" t="s">
        <v>7</v>
      </c>
      <c r="E403" s="7" t="s">
        <v>9</v>
      </c>
      <c r="F403" s="7" t="str">
        <f>"金莹莹"</f>
        <v>金莹莹</v>
      </c>
    </row>
    <row r="404" spans="1:6" ht="30" customHeight="1">
      <c r="A404" s="7">
        <v>402</v>
      </c>
      <c r="B404" s="7" t="str">
        <f>"60852024020111460551271"</f>
        <v>60852024020111460551271</v>
      </c>
      <c r="C404" s="7" t="str">
        <f>"0201"</f>
        <v>0201</v>
      </c>
      <c r="D404" s="7" t="s">
        <v>7</v>
      </c>
      <c r="E404" s="7" t="s">
        <v>9</v>
      </c>
      <c r="F404" s="7" t="str">
        <f>"李海联"</f>
        <v>李海联</v>
      </c>
    </row>
    <row r="405" spans="1:6" ht="30" customHeight="1">
      <c r="A405" s="7">
        <v>403</v>
      </c>
      <c r="B405" s="7" t="str">
        <f>"60852024012609142312916"</f>
        <v>60852024012609142312916</v>
      </c>
      <c r="C405" s="7" t="str">
        <f aca="true" t="shared" si="7" ref="C405:C431">"0202"</f>
        <v>0202</v>
      </c>
      <c r="D405" s="7" t="s">
        <v>10</v>
      </c>
      <c r="E405" s="7" t="s">
        <v>9</v>
      </c>
      <c r="F405" s="7" t="str">
        <f>"陈有锦"</f>
        <v>陈有锦</v>
      </c>
    </row>
    <row r="406" spans="1:6" ht="30" customHeight="1">
      <c r="A406" s="7">
        <v>404</v>
      </c>
      <c r="B406" s="7" t="str">
        <f>"60852024012610110913119"</f>
        <v>60852024012610110913119</v>
      </c>
      <c r="C406" s="7" t="str">
        <f t="shared" si="7"/>
        <v>0202</v>
      </c>
      <c r="D406" s="7" t="s">
        <v>10</v>
      </c>
      <c r="E406" s="7" t="s">
        <v>9</v>
      </c>
      <c r="F406" s="7" t="str">
        <f>"梁昌迅"</f>
        <v>梁昌迅</v>
      </c>
    </row>
    <row r="407" spans="1:6" ht="30" customHeight="1">
      <c r="A407" s="7">
        <v>405</v>
      </c>
      <c r="B407" s="7" t="str">
        <f>"60852024012611102913270"</f>
        <v>60852024012611102913270</v>
      </c>
      <c r="C407" s="7" t="str">
        <f t="shared" si="7"/>
        <v>0202</v>
      </c>
      <c r="D407" s="7" t="s">
        <v>10</v>
      </c>
      <c r="E407" s="7" t="s">
        <v>9</v>
      </c>
      <c r="F407" s="7" t="str">
        <f>"陈达芬"</f>
        <v>陈达芬</v>
      </c>
    </row>
    <row r="408" spans="1:6" ht="30" customHeight="1">
      <c r="A408" s="7">
        <v>406</v>
      </c>
      <c r="B408" s="7" t="str">
        <f>"60852024012621181714037"</f>
        <v>60852024012621181714037</v>
      </c>
      <c r="C408" s="7" t="str">
        <f t="shared" si="7"/>
        <v>0202</v>
      </c>
      <c r="D408" s="7" t="s">
        <v>10</v>
      </c>
      <c r="E408" s="7" t="s">
        <v>9</v>
      </c>
      <c r="F408" s="7" t="str">
        <f>"张岭誉"</f>
        <v>张岭誉</v>
      </c>
    </row>
    <row r="409" spans="1:6" ht="30" customHeight="1">
      <c r="A409" s="7">
        <v>407</v>
      </c>
      <c r="B409" s="7" t="str">
        <f>"60852024012623163214121"</f>
        <v>60852024012623163214121</v>
      </c>
      <c r="C409" s="7" t="str">
        <f t="shared" si="7"/>
        <v>0202</v>
      </c>
      <c r="D409" s="7" t="s">
        <v>10</v>
      </c>
      <c r="E409" s="7" t="s">
        <v>9</v>
      </c>
      <c r="F409" s="7" t="str">
        <f>"符畅"</f>
        <v>符畅</v>
      </c>
    </row>
    <row r="410" spans="1:6" ht="30" customHeight="1">
      <c r="A410" s="7">
        <v>408</v>
      </c>
      <c r="B410" s="7" t="str">
        <f>"60852024012718374914436"</f>
        <v>60852024012718374914436</v>
      </c>
      <c r="C410" s="7" t="str">
        <f t="shared" si="7"/>
        <v>0202</v>
      </c>
      <c r="D410" s="7" t="s">
        <v>10</v>
      </c>
      <c r="E410" s="7" t="s">
        <v>9</v>
      </c>
      <c r="F410" s="7" t="str">
        <f>"陈婷"</f>
        <v>陈婷</v>
      </c>
    </row>
    <row r="411" spans="1:6" ht="30" customHeight="1">
      <c r="A411" s="7">
        <v>409</v>
      </c>
      <c r="B411" s="7" t="str">
        <f>"60852024012721442614511"</f>
        <v>60852024012721442614511</v>
      </c>
      <c r="C411" s="7" t="str">
        <f t="shared" si="7"/>
        <v>0202</v>
      </c>
      <c r="D411" s="7" t="s">
        <v>10</v>
      </c>
      <c r="E411" s="7" t="s">
        <v>9</v>
      </c>
      <c r="F411" s="7" t="str">
        <f>"夏梦琳"</f>
        <v>夏梦琳</v>
      </c>
    </row>
    <row r="412" spans="1:6" ht="30" customHeight="1">
      <c r="A412" s="7">
        <v>410</v>
      </c>
      <c r="B412" s="7" t="str">
        <f>"60852024012812104314647"</f>
        <v>60852024012812104314647</v>
      </c>
      <c r="C412" s="7" t="str">
        <f t="shared" si="7"/>
        <v>0202</v>
      </c>
      <c r="D412" s="7" t="s">
        <v>10</v>
      </c>
      <c r="E412" s="7" t="s">
        <v>9</v>
      </c>
      <c r="F412" s="7" t="str">
        <f>"梁惠婷"</f>
        <v>梁惠婷</v>
      </c>
    </row>
    <row r="413" spans="1:6" ht="30" customHeight="1">
      <c r="A413" s="7">
        <v>411</v>
      </c>
      <c r="B413" s="7" t="str">
        <f>"60852024012819302014827"</f>
        <v>60852024012819302014827</v>
      </c>
      <c r="C413" s="7" t="str">
        <f t="shared" si="7"/>
        <v>0202</v>
      </c>
      <c r="D413" s="7" t="s">
        <v>10</v>
      </c>
      <c r="E413" s="7" t="s">
        <v>9</v>
      </c>
      <c r="F413" s="7" t="str">
        <f>"张美千"</f>
        <v>张美千</v>
      </c>
    </row>
    <row r="414" spans="1:6" ht="30" customHeight="1">
      <c r="A414" s="7">
        <v>412</v>
      </c>
      <c r="B414" s="7" t="str">
        <f>"60852024012721083414495"</f>
        <v>60852024012721083414495</v>
      </c>
      <c r="C414" s="7" t="str">
        <f t="shared" si="7"/>
        <v>0202</v>
      </c>
      <c r="D414" s="7" t="s">
        <v>10</v>
      </c>
      <c r="E414" s="7" t="s">
        <v>9</v>
      </c>
      <c r="F414" s="7" t="str">
        <f>"龙云舒"</f>
        <v>龙云舒</v>
      </c>
    </row>
    <row r="415" spans="1:6" ht="30" customHeight="1">
      <c r="A415" s="7">
        <v>413</v>
      </c>
      <c r="B415" s="7" t="str">
        <f>"60852024012910264415260"</f>
        <v>60852024012910264415260</v>
      </c>
      <c r="C415" s="7" t="str">
        <f t="shared" si="7"/>
        <v>0202</v>
      </c>
      <c r="D415" s="7" t="s">
        <v>10</v>
      </c>
      <c r="E415" s="7" t="s">
        <v>9</v>
      </c>
      <c r="F415" s="7" t="str">
        <f>"罗佳"</f>
        <v>罗佳</v>
      </c>
    </row>
    <row r="416" spans="1:6" ht="30" customHeight="1">
      <c r="A416" s="7">
        <v>414</v>
      </c>
      <c r="B416" s="7" t="str">
        <f>"60852024012907345114981"</f>
        <v>60852024012907345114981</v>
      </c>
      <c r="C416" s="7" t="str">
        <f t="shared" si="7"/>
        <v>0202</v>
      </c>
      <c r="D416" s="7" t="s">
        <v>10</v>
      </c>
      <c r="E416" s="7" t="s">
        <v>9</v>
      </c>
      <c r="F416" s="7" t="str">
        <f>"范祥晔"</f>
        <v>范祥晔</v>
      </c>
    </row>
    <row r="417" spans="1:6" ht="30" customHeight="1">
      <c r="A417" s="7">
        <v>415</v>
      </c>
      <c r="B417" s="7" t="str">
        <f>"60852024012718261614427"</f>
        <v>60852024012718261614427</v>
      </c>
      <c r="C417" s="7" t="str">
        <f t="shared" si="7"/>
        <v>0202</v>
      </c>
      <c r="D417" s="7" t="s">
        <v>10</v>
      </c>
      <c r="E417" s="7" t="s">
        <v>9</v>
      </c>
      <c r="F417" s="7" t="str">
        <f>"杜函函"</f>
        <v>杜函函</v>
      </c>
    </row>
    <row r="418" spans="1:6" ht="30" customHeight="1">
      <c r="A418" s="7">
        <v>416</v>
      </c>
      <c r="B418" s="7" t="str">
        <f>"60852024012918190816094"</f>
        <v>60852024012918190816094</v>
      </c>
      <c r="C418" s="7" t="str">
        <f t="shared" si="7"/>
        <v>0202</v>
      </c>
      <c r="D418" s="7" t="s">
        <v>10</v>
      </c>
      <c r="E418" s="7" t="s">
        <v>9</v>
      </c>
      <c r="F418" s="7" t="str">
        <f>"刘润中"</f>
        <v>刘润中</v>
      </c>
    </row>
    <row r="419" spans="1:6" ht="30" customHeight="1">
      <c r="A419" s="7">
        <v>417</v>
      </c>
      <c r="B419" s="7" t="str">
        <f>"60852024012623130914118"</f>
        <v>60852024012623130914118</v>
      </c>
      <c r="C419" s="7" t="str">
        <f t="shared" si="7"/>
        <v>0202</v>
      </c>
      <c r="D419" s="7" t="s">
        <v>10</v>
      </c>
      <c r="E419" s="7" t="s">
        <v>9</v>
      </c>
      <c r="F419" s="7" t="str">
        <f>"陈君丹"</f>
        <v>陈君丹</v>
      </c>
    </row>
    <row r="420" spans="1:6" ht="30" customHeight="1">
      <c r="A420" s="7">
        <v>418</v>
      </c>
      <c r="B420" s="7" t="str">
        <f>"60852024013009575416799"</f>
        <v>60852024013009575416799</v>
      </c>
      <c r="C420" s="7" t="str">
        <f t="shared" si="7"/>
        <v>0202</v>
      </c>
      <c r="D420" s="7" t="s">
        <v>10</v>
      </c>
      <c r="E420" s="7" t="s">
        <v>9</v>
      </c>
      <c r="F420" s="7" t="str">
        <f>"李源"</f>
        <v>李源</v>
      </c>
    </row>
    <row r="421" spans="1:6" ht="30" customHeight="1">
      <c r="A421" s="7">
        <v>419</v>
      </c>
      <c r="B421" s="7" t="str">
        <f>"60852024013010013016807"</f>
        <v>60852024013010013016807</v>
      </c>
      <c r="C421" s="7" t="str">
        <f t="shared" si="7"/>
        <v>0202</v>
      </c>
      <c r="D421" s="7" t="s">
        <v>10</v>
      </c>
      <c r="E421" s="7" t="s">
        <v>9</v>
      </c>
      <c r="F421" s="7" t="str">
        <f>"覃晓云"</f>
        <v>覃晓云</v>
      </c>
    </row>
    <row r="422" spans="1:6" ht="30" customHeight="1">
      <c r="A422" s="7">
        <v>420</v>
      </c>
      <c r="B422" s="7" t="str">
        <f>"60852024012813092314670"</f>
        <v>60852024012813092314670</v>
      </c>
      <c r="C422" s="7" t="str">
        <f t="shared" si="7"/>
        <v>0202</v>
      </c>
      <c r="D422" s="7" t="s">
        <v>10</v>
      </c>
      <c r="E422" s="7" t="s">
        <v>9</v>
      </c>
      <c r="F422" s="7" t="str">
        <f>"林世俊"</f>
        <v>林世俊</v>
      </c>
    </row>
    <row r="423" spans="1:6" ht="30" customHeight="1">
      <c r="A423" s="7">
        <v>421</v>
      </c>
      <c r="B423" s="7" t="str">
        <f>"60852024012822445014934"</f>
        <v>60852024012822445014934</v>
      </c>
      <c r="C423" s="7" t="str">
        <f t="shared" si="7"/>
        <v>0202</v>
      </c>
      <c r="D423" s="7" t="s">
        <v>10</v>
      </c>
      <c r="E423" s="7" t="s">
        <v>9</v>
      </c>
      <c r="F423" s="7" t="str">
        <f>"曾德锐"</f>
        <v>曾德锐</v>
      </c>
    </row>
    <row r="424" spans="1:6" ht="30" customHeight="1">
      <c r="A424" s="7">
        <v>422</v>
      </c>
      <c r="B424" s="7" t="str">
        <f>"60852024013023372818221"</f>
        <v>60852024013023372818221</v>
      </c>
      <c r="C424" s="7" t="str">
        <f t="shared" si="7"/>
        <v>0202</v>
      </c>
      <c r="D424" s="7" t="s">
        <v>10</v>
      </c>
      <c r="E424" s="7" t="s">
        <v>9</v>
      </c>
      <c r="F424" s="7" t="str">
        <f>"陈玉洁"</f>
        <v>陈玉洁</v>
      </c>
    </row>
    <row r="425" spans="1:6" ht="30" customHeight="1">
      <c r="A425" s="7">
        <v>423</v>
      </c>
      <c r="B425" s="7" t="str">
        <f>"60852024013023360018220"</f>
        <v>60852024013023360018220</v>
      </c>
      <c r="C425" s="7" t="str">
        <f t="shared" si="7"/>
        <v>0202</v>
      </c>
      <c r="D425" s="7" t="s">
        <v>10</v>
      </c>
      <c r="E425" s="7" t="s">
        <v>9</v>
      </c>
      <c r="F425" s="7" t="str">
        <f>"简艺雯"</f>
        <v>简艺雯</v>
      </c>
    </row>
    <row r="426" spans="1:6" ht="30" customHeight="1">
      <c r="A426" s="7">
        <v>424</v>
      </c>
      <c r="B426" s="7" t="str">
        <f>"60852024013114102918812"</f>
        <v>60852024013114102918812</v>
      </c>
      <c r="C426" s="7" t="str">
        <f t="shared" si="7"/>
        <v>0202</v>
      </c>
      <c r="D426" s="7" t="s">
        <v>10</v>
      </c>
      <c r="E426" s="7" t="s">
        <v>9</v>
      </c>
      <c r="F426" s="7" t="str">
        <f>"訚登港"</f>
        <v>訚登港</v>
      </c>
    </row>
    <row r="427" spans="1:6" ht="30" customHeight="1">
      <c r="A427" s="7">
        <v>425</v>
      </c>
      <c r="B427" s="7" t="str">
        <f>"60852024013109143818381"</f>
        <v>60852024013109143818381</v>
      </c>
      <c r="C427" s="7" t="str">
        <f t="shared" si="7"/>
        <v>0202</v>
      </c>
      <c r="D427" s="7" t="s">
        <v>10</v>
      </c>
      <c r="E427" s="7" t="s">
        <v>9</v>
      </c>
      <c r="F427" s="7" t="str">
        <f>"赖龙威"</f>
        <v>赖龙威</v>
      </c>
    </row>
    <row r="428" spans="1:6" ht="30" customHeight="1">
      <c r="A428" s="7">
        <v>426</v>
      </c>
      <c r="B428" s="7" t="str">
        <f>"60852024013120514350636"</f>
        <v>60852024013120514350636</v>
      </c>
      <c r="C428" s="7" t="str">
        <f t="shared" si="7"/>
        <v>0202</v>
      </c>
      <c r="D428" s="7" t="s">
        <v>10</v>
      </c>
      <c r="E428" s="7" t="s">
        <v>9</v>
      </c>
      <c r="F428" s="7" t="str">
        <f>"王铭怡"</f>
        <v>王铭怡</v>
      </c>
    </row>
    <row r="429" spans="1:6" ht="30" customHeight="1">
      <c r="A429" s="7">
        <v>427</v>
      </c>
      <c r="B429" s="7" t="str">
        <f>"60852024013121461150720"</f>
        <v>60852024013121461150720</v>
      </c>
      <c r="C429" s="7" t="str">
        <f t="shared" si="7"/>
        <v>0202</v>
      </c>
      <c r="D429" s="7" t="s">
        <v>10</v>
      </c>
      <c r="E429" s="7" t="s">
        <v>9</v>
      </c>
      <c r="F429" s="7" t="str">
        <f>"买一慧"</f>
        <v>买一慧</v>
      </c>
    </row>
    <row r="430" spans="1:6" ht="30" customHeight="1">
      <c r="A430" s="7">
        <v>428</v>
      </c>
      <c r="B430" s="7" t="str">
        <f>"60852024020109123151013"</f>
        <v>60852024020109123151013</v>
      </c>
      <c r="C430" s="7" t="str">
        <f t="shared" si="7"/>
        <v>0202</v>
      </c>
      <c r="D430" s="7" t="s">
        <v>10</v>
      </c>
      <c r="E430" s="7" t="s">
        <v>9</v>
      </c>
      <c r="F430" s="7" t="str">
        <f>"李智玮"</f>
        <v>李智玮</v>
      </c>
    </row>
    <row r="431" spans="1:6" ht="30" customHeight="1">
      <c r="A431" s="7">
        <v>429</v>
      </c>
      <c r="B431" s="7" t="str">
        <f>"60852024012621281514042"</f>
        <v>60852024012621281514042</v>
      </c>
      <c r="C431" s="7" t="str">
        <f t="shared" si="7"/>
        <v>0202</v>
      </c>
      <c r="D431" s="7" t="s">
        <v>10</v>
      </c>
      <c r="E431" s="7" t="s">
        <v>9</v>
      </c>
      <c r="F431" s="7" t="str">
        <f>"王巧玥"</f>
        <v>王巧玥</v>
      </c>
    </row>
    <row r="432" spans="1:6" ht="30" customHeight="1">
      <c r="A432" s="7">
        <v>430</v>
      </c>
      <c r="B432" s="7" t="str">
        <f>"60852024012609233612954"</f>
        <v>60852024012609233612954</v>
      </c>
      <c r="C432" s="7" t="str">
        <f aca="true" t="shared" si="8" ref="C432:C495">"0301"</f>
        <v>0301</v>
      </c>
      <c r="D432" s="7" t="s">
        <v>7</v>
      </c>
      <c r="E432" s="7" t="s">
        <v>11</v>
      </c>
      <c r="F432" s="7" t="str">
        <f>"郭静文"</f>
        <v>郭静文</v>
      </c>
    </row>
    <row r="433" spans="1:6" ht="30" customHeight="1">
      <c r="A433" s="7">
        <v>431</v>
      </c>
      <c r="B433" s="7" t="str">
        <f>"60852024012609533513051"</f>
        <v>60852024012609533513051</v>
      </c>
      <c r="C433" s="7" t="str">
        <f t="shared" si="8"/>
        <v>0301</v>
      </c>
      <c r="D433" s="7" t="s">
        <v>7</v>
      </c>
      <c r="E433" s="7" t="s">
        <v>11</v>
      </c>
      <c r="F433" s="7" t="str">
        <f>"何飞玉"</f>
        <v>何飞玉</v>
      </c>
    </row>
    <row r="434" spans="1:6" ht="30" customHeight="1">
      <c r="A434" s="7">
        <v>432</v>
      </c>
      <c r="B434" s="7" t="str">
        <f>"60852024012610070113104"</f>
        <v>60852024012610070113104</v>
      </c>
      <c r="C434" s="7" t="str">
        <f t="shared" si="8"/>
        <v>0301</v>
      </c>
      <c r="D434" s="7" t="s">
        <v>7</v>
      </c>
      <c r="E434" s="7" t="s">
        <v>11</v>
      </c>
      <c r="F434" s="7" t="str">
        <f>"洪敏"</f>
        <v>洪敏</v>
      </c>
    </row>
    <row r="435" spans="1:6" ht="30" customHeight="1">
      <c r="A435" s="7">
        <v>433</v>
      </c>
      <c r="B435" s="7" t="str">
        <f>"60852024012609152012918"</f>
        <v>60852024012609152012918</v>
      </c>
      <c r="C435" s="7" t="str">
        <f t="shared" si="8"/>
        <v>0301</v>
      </c>
      <c r="D435" s="7" t="s">
        <v>7</v>
      </c>
      <c r="E435" s="7" t="s">
        <v>11</v>
      </c>
      <c r="F435" s="7" t="str">
        <f>"江滢"</f>
        <v>江滢</v>
      </c>
    </row>
    <row r="436" spans="1:6" ht="30" customHeight="1">
      <c r="A436" s="7">
        <v>434</v>
      </c>
      <c r="B436" s="7" t="str">
        <f>"60852024012610491113214"</f>
        <v>60852024012610491113214</v>
      </c>
      <c r="C436" s="7" t="str">
        <f t="shared" si="8"/>
        <v>0301</v>
      </c>
      <c r="D436" s="7" t="s">
        <v>7</v>
      </c>
      <c r="E436" s="7" t="s">
        <v>11</v>
      </c>
      <c r="F436" s="7" t="str">
        <f>"李娜"</f>
        <v>李娜</v>
      </c>
    </row>
    <row r="437" spans="1:6" ht="30" customHeight="1">
      <c r="A437" s="7">
        <v>435</v>
      </c>
      <c r="B437" s="7" t="str">
        <f>"60852024012612035813363"</f>
        <v>60852024012612035813363</v>
      </c>
      <c r="C437" s="7" t="str">
        <f t="shared" si="8"/>
        <v>0301</v>
      </c>
      <c r="D437" s="7" t="s">
        <v>7</v>
      </c>
      <c r="E437" s="7" t="s">
        <v>11</v>
      </c>
      <c r="F437" s="7" t="str">
        <f>"鲁娇"</f>
        <v>鲁娇</v>
      </c>
    </row>
    <row r="438" spans="1:6" ht="30" customHeight="1">
      <c r="A438" s="7">
        <v>436</v>
      </c>
      <c r="B438" s="7" t="str">
        <f>"60852024012615112713633"</f>
        <v>60852024012615112713633</v>
      </c>
      <c r="C438" s="7" t="str">
        <f t="shared" si="8"/>
        <v>0301</v>
      </c>
      <c r="D438" s="7" t="s">
        <v>7</v>
      </c>
      <c r="E438" s="7" t="s">
        <v>11</v>
      </c>
      <c r="F438" s="7" t="str">
        <f>"黄月洁"</f>
        <v>黄月洁</v>
      </c>
    </row>
    <row r="439" spans="1:6" ht="30" customHeight="1">
      <c r="A439" s="7">
        <v>437</v>
      </c>
      <c r="B439" s="7" t="str">
        <f>"60852024012614463413591"</f>
        <v>60852024012614463413591</v>
      </c>
      <c r="C439" s="7" t="str">
        <f t="shared" si="8"/>
        <v>0301</v>
      </c>
      <c r="D439" s="7" t="s">
        <v>7</v>
      </c>
      <c r="E439" s="7" t="s">
        <v>11</v>
      </c>
      <c r="F439" s="7" t="str">
        <f>"陈月浪"</f>
        <v>陈月浪</v>
      </c>
    </row>
    <row r="440" spans="1:6" ht="30" customHeight="1">
      <c r="A440" s="7">
        <v>438</v>
      </c>
      <c r="B440" s="7" t="str">
        <f>"60852024012615410313683"</f>
        <v>60852024012615410313683</v>
      </c>
      <c r="C440" s="7" t="str">
        <f t="shared" si="8"/>
        <v>0301</v>
      </c>
      <c r="D440" s="7" t="s">
        <v>7</v>
      </c>
      <c r="E440" s="7" t="s">
        <v>11</v>
      </c>
      <c r="F440" s="7" t="str">
        <f>"陈鹏"</f>
        <v>陈鹏</v>
      </c>
    </row>
    <row r="441" spans="1:6" ht="30" customHeight="1">
      <c r="A441" s="7">
        <v>439</v>
      </c>
      <c r="B441" s="7" t="str">
        <f>"60852024012617160113828"</f>
        <v>60852024012617160113828</v>
      </c>
      <c r="C441" s="7" t="str">
        <f t="shared" si="8"/>
        <v>0301</v>
      </c>
      <c r="D441" s="7" t="s">
        <v>7</v>
      </c>
      <c r="E441" s="7" t="s">
        <v>11</v>
      </c>
      <c r="F441" s="7" t="str">
        <f>"陈一水"</f>
        <v>陈一水</v>
      </c>
    </row>
    <row r="442" spans="1:6" ht="30" customHeight="1">
      <c r="A442" s="7">
        <v>440</v>
      </c>
      <c r="B442" s="7" t="str">
        <f>"60852024012616575713801"</f>
        <v>60852024012616575713801</v>
      </c>
      <c r="C442" s="7" t="str">
        <f t="shared" si="8"/>
        <v>0301</v>
      </c>
      <c r="D442" s="7" t="s">
        <v>7</v>
      </c>
      <c r="E442" s="7" t="s">
        <v>11</v>
      </c>
      <c r="F442" s="7" t="str">
        <f>"柳明菊"</f>
        <v>柳明菊</v>
      </c>
    </row>
    <row r="443" spans="1:6" ht="30" customHeight="1">
      <c r="A443" s="7">
        <v>441</v>
      </c>
      <c r="B443" s="7" t="str">
        <f>"60852024012618415713906"</f>
        <v>60852024012618415713906</v>
      </c>
      <c r="C443" s="7" t="str">
        <f t="shared" si="8"/>
        <v>0301</v>
      </c>
      <c r="D443" s="7" t="s">
        <v>7</v>
      </c>
      <c r="E443" s="7" t="s">
        <v>11</v>
      </c>
      <c r="F443" s="7" t="str">
        <f>"林晓彬"</f>
        <v>林晓彬</v>
      </c>
    </row>
    <row r="444" spans="1:6" ht="30" customHeight="1">
      <c r="A444" s="7">
        <v>442</v>
      </c>
      <c r="B444" s="7" t="str">
        <f>"60852024012620141813975"</f>
        <v>60852024012620141813975</v>
      </c>
      <c r="C444" s="7" t="str">
        <f t="shared" si="8"/>
        <v>0301</v>
      </c>
      <c r="D444" s="7" t="s">
        <v>7</v>
      </c>
      <c r="E444" s="7" t="s">
        <v>11</v>
      </c>
      <c r="F444" s="7" t="str">
        <f>"谭向冰"</f>
        <v>谭向冰</v>
      </c>
    </row>
    <row r="445" spans="1:6" ht="30" customHeight="1">
      <c r="A445" s="7">
        <v>443</v>
      </c>
      <c r="B445" s="7" t="str">
        <f>"60852024012621082314028"</f>
        <v>60852024012621082314028</v>
      </c>
      <c r="C445" s="7" t="str">
        <f t="shared" si="8"/>
        <v>0301</v>
      </c>
      <c r="D445" s="7" t="s">
        <v>7</v>
      </c>
      <c r="E445" s="7" t="s">
        <v>11</v>
      </c>
      <c r="F445" s="7" t="str">
        <f>"陈善娟"</f>
        <v>陈善娟</v>
      </c>
    </row>
    <row r="446" spans="1:6" ht="30" customHeight="1">
      <c r="A446" s="7">
        <v>444</v>
      </c>
      <c r="B446" s="7" t="str">
        <f>"60852024012621571314068"</f>
        <v>60852024012621571314068</v>
      </c>
      <c r="C446" s="7" t="str">
        <f t="shared" si="8"/>
        <v>0301</v>
      </c>
      <c r="D446" s="7" t="s">
        <v>7</v>
      </c>
      <c r="E446" s="7" t="s">
        <v>11</v>
      </c>
      <c r="F446" s="7" t="str">
        <f>"李文丽"</f>
        <v>李文丽</v>
      </c>
    </row>
    <row r="447" spans="1:6" ht="30" customHeight="1">
      <c r="A447" s="7">
        <v>445</v>
      </c>
      <c r="B447" s="7" t="str">
        <f>"60852024012615115913635"</f>
        <v>60852024012615115913635</v>
      </c>
      <c r="C447" s="7" t="str">
        <f t="shared" si="8"/>
        <v>0301</v>
      </c>
      <c r="D447" s="7" t="s">
        <v>7</v>
      </c>
      <c r="E447" s="7" t="s">
        <v>11</v>
      </c>
      <c r="F447" s="7" t="str">
        <f>"王菲"</f>
        <v>王菲</v>
      </c>
    </row>
    <row r="448" spans="1:6" ht="30" customHeight="1">
      <c r="A448" s="7">
        <v>446</v>
      </c>
      <c r="B448" s="7" t="str">
        <f>"60852024012700280514140"</f>
        <v>60852024012700280514140</v>
      </c>
      <c r="C448" s="7" t="str">
        <f t="shared" si="8"/>
        <v>0301</v>
      </c>
      <c r="D448" s="7" t="s">
        <v>7</v>
      </c>
      <c r="E448" s="7" t="s">
        <v>11</v>
      </c>
      <c r="F448" s="7" t="str">
        <f>"陈圣学"</f>
        <v>陈圣学</v>
      </c>
    </row>
    <row r="449" spans="1:6" ht="30" customHeight="1">
      <c r="A449" s="7">
        <v>447</v>
      </c>
      <c r="B449" s="7" t="str">
        <f>"60852024012709481814181"</f>
        <v>60852024012709481814181</v>
      </c>
      <c r="C449" s="7" t="str">
        <f t="shared" si="8"/>
        <v>0301</v>
      </c>
      <c r="D449" s="7" t="s">
        <v>7</v>
      </c>
      <c r="E449" s="7" t="s">
        <v>11</v>
      </c>
      <c r="F449" s="7" t="str">
        <f>"符克芳"</f>
        <v>符克芳</v>
      </c>
    </row>
    <row r="450" spans="1:6" ht="30" customHeight="1">
      <c r="A450" s="7">
        <v>448</v>
      </c>
      <c r="B450" s="7" t="str">
        <f>"60852024012712150414258"</f>
        <v>60852024012712150414258</v>
      </c>
      <c r="C450" s="7" t="str">
        <f t="shared" si="8"/>
        <v>0301</v>
      </c>
      <c r="D450" s="7" t="s">
        <v>7</v>
      </c>
      <c r="E450" s="7" t="s">
        <v>11</v>
      </c>
      <c r="F450" s="7" t="str">
        <f>"陈文华"</f>
        <v>陈文华</v>
      </c>
    </row>
    <row r="451" spans="1:6" ht="30" customHeight="1">
      <c r="A451" s="7">
        <v>449</v>
      </c>
      <c r="B451" s="7" t="str">
        <f>"60852024012714203914320"</f>
        <v>60852024012714203914320</v>
      </c>
      <c r="C451" s="7" t="str">
        <f t="shared" si="8"/>
        <v>0301</v>
      </c>
      <c r="D451" s="7" t="s">
        <v>7</v>
      </c>
      <c r="E451" s="7" t="s">
        <v>11</v>
      </c>
      <c r="F451" s="7" t="str">
        <f>"张玉丽"</f>
        <v>张玉丽</v>
      </c>
    </row>
    <row r="452" spans="1:6" ht="30" customHeight="1">
      <c r="A452" s="7">
        <v>450</v>
      </c>
      <c r="B452" s="7" t="str">
        <f>"60852024012700224514139"</f>
        <v>60852024012700224514139</v>
      </c>
      <c r="C452" s="7" t="str">
        <f t="shared" si="8"/>
        <v>0301</v>
      </c>
      <c r="D452" s="7" t="s">
        <v>7</v>
      </c>
      <c r="E452" s="7" t="s">
        <v>11</v>
      </c>
      <c r="F452" s="7" t="str">
        <f>"叶子龙"</f>
        <v>叶子龙</v>
      </c>
    </row>
    <row r="453" spans="1:6" ht="30" customHeight="1">
      <c r="A453" s="7">
        <v>451</v>
      </c>
      <c r="B453" s="7" t="str">
        <f>"60852024012614173413542"</f>
        <v>60852024012614173413542</v>
      </c>
      <c r="C453" s="7" t="str">
        <f t="shared" si="8"/>
        <v>0301</v>
      </c>
      <c r="D453" s="7" t="s">
        <v>7</v>
      </c>
      <c r="E453" s="7" t="s">
        <v>11</v>
      </c>
      <c r="F453" s="7" t="str">
        <f>"刘姝兵"</f>
        <v>刘姝兵</v>
      </c>
    </row>
    <row r="454" spans="1:6" ht="30" customHeight="1">
      <c r="A454" s="7">
        <v>452</v>
      </c>
      <c r="B454" s="7" t="str">
        <f>"60852024012720092814467"</f>
        <v>60852024012720092814467</v>
      </c>
      <c r="C454" s="7" t="str">
        <f t="shared" si="8"/>
        <v>0301</v>
      </c>
      <c r="D454" s="7" t="s">
        <v>7</v>
      </c>
      <c r="E454" s="7" t="s">
        <v>11</v>
      </c>
      <c r="F454" s="7" t="str">
        <f>"符多放"</f>
        <v>符多放</v>
      </c>
    </row>
    <row r="455" spans="1:6" ht="30" customHeight="1">
      <c r="A455" s="7">
        <v>453</v>
      </c>
      <c r="B455" s="7" t="str">
        <f>"60852024012722505214542"</f>
        <v>60852024012722505214542</v>
      </c>
      <c r="C455" s="7" t="str">
        <f t="shared" si="8"/>
        <v>0301</v>
      </c>
      <c r="D455" s="7" t="s">
        <v>7</v>
      </c>
      <c r="E455" s="7" t="s">
        <v>11</v>
      </c>
      <c r="F455" s="7" t="str">
        <f>"张薰匀"</f>
        <v>张薰匀</v>
      </c>
    </row>
    <row r="456" spans="1:6" ht="30" customHeight="1">
      <c r="A456" s="7">
        <v>454</v>
      </c>
      <c r="B456" s="7" t="str">
        <f>"60852024012810220314601"</f>
        <v>60852024012810220314601</v>
      </c>
      <c r="C456" s="7" t="str">
        <f t="shared" si="8"/>
        <v>0301</v>
      </c>
      <c r="D456" s="7" t="s">
        <v>7</v>
      </c>
      <c r="E456" s="7" t="s">
        <v>11</v>
      </c>
      <c r="F456" s="7" t="str">
        <f>"郑雨桃"</f>
        <v>郑雨桃</v>
      </c>
    </row>
    <row r="457" spans="1:6" ht="30" customHeight="1">
      <c r="A457" s="7">
        <v>455</v>
      </c>
      <c r="B457" s="7" t="str">
        <f>"60852024012812033414642"</f>
        <v>60852024012812033414642</v>
      </c>
      <c r="C457" s="7" t="str">
        <f t="shared" si="8"/>
        <v>0301</v>
      </c>
      <c r="D457" s="7" t="s">
        <v>7</v>
      </c>
      <c r="E457" s="7" t="s">
        <v>11</v>
      </c>
      <c r="F457" s="7" t="str">
        <f>"吴雨晨"</f>
        <v>吴雨晨</v>
      </c>
    </row>
    <row r="458" spans="1:6" ht="30" customHeight="1">
      <c r="A458" s="7">
        <v>456</v>
      </c>
      <c r="B458" s="7" t="str">
        <f>"60852024012812471214661"</f>
        <v>60852024012812471214661</v>
      </c>
      <c r="C458" s="7" t="str">
        <f t="shared" si="8"/>
        <v>0301</v>
      </c>
      <c r="D458" s="7" t="s">
        <v>7</v>
      </c>
      <c r="E458" s="7" t="s">
        <v>11</v>
      </c>
      <c r="F458" s="7" t="str">
        <f>"刘雅仙"</f>
        <v>刘雅仙</v>
      </c>
    </row>
    <row r="459" spans="1:6" ht="30" customHeight="1">
      <c r="A459" s="7">
        <v>457</v>
      </c>
      <c r="B459" s="7" t="str">
        <f>"60852024012814002714685"</f>
        <v>60852024012814002714685</v>
      </c>
      <c r="C459" s="7" t="str">
        <f t="shared" si="8"/>
        <v>0301</v>
      </c>
      <c r="D459" s="7" t="s">
        <v>7</v>
      </c>
      <c r="E459" s="7" t="s">
        <v>11</v>
      </c>
      <c r="F459" s="7" t="str">
        <f>"蔡恋芳"</f>
        <v>蔡恋芳</v>
      </c>
    </row>
    <row r="460" spans="1:6" ht="30" customHeight="1">
      <c r="A460" s="7">
        <v>458</v>
      </c>
      <c r="B460" s="7" t="str">
        <f>"60852024012815324314719"</f>
        <v>60852024012815324314719</v>
      </c>
      <c r="C460" s="7" t="str">
        <f t="shared" si="8"/>
        <v>0301</v>
      </c>
      <c r="D460" s="7" t="s">
        <v>7</v>
      </c>
      <c r="E460" s="7" t="s">
        <v>11</v>
      </c>
      <c r="F460" s="7" t="str">
        <f>"苏利珍"</f>
        <v>苏利珍</v>
      </c>
    </row>
    <row r="461" spans="1:6" ht="30" customHeight="1">
      <c r="A461" s="7">
        <v>459</v>
      </c>
      <c r="B461" s="7" t="str">
        <f>"60852024012819230414817"</f>
        <v>60852024012819230414817</v>
      </c>
      <c r="C461" s="7" t="str">
        <f t="shared" si="8"/>
        <v>0301</v>
      </c>
      <c r="D461" s="7" t="s">
        <v>7</v>
      </c>
      <c r="E461" s="7" t="s">
        <v>11</v>
      </c>
      <c r="F461" s="7" t="str">
        <f>"钟楠"</f>
        <v>钟楠</v>
      </c>
    </row>
    <row r="462" spans="1:6" ht="30" customHeight="1">
      <c r="A462" s="7">
        <v>460</v>
      </c>
      <c r="B462" s="7" t="str">
        <f>"60852024012819540514842"</f>
        <v>60852024012819540514842</v>
      </c>
      <c r="C462" s="7" t="str">
        <f t="shared" si="8"/>
        <v>0301</v>
      </c>
      <c r="D462" s="7" t="s">
        <v>7</v>
      </c>
      <c r="E462" s="7" t="s">
        <v>11</v>
      </c>
      <c r="F462" s="7" t="str">
        <f>"王冰雪"</f>
        <v>王冰雪</v>
      </c>
    </row>
    <row r="463" spans="1:6" ht="30" customHeight="1">
      <c r="A463" s="7">
        <v>461</v>
      </c>
      <c r="B463" s="7" t="str">
        <f>"60852024012819395114832"</f>
        <v>60852024012819395114832</v>
      </c>
      <c r="C463" s="7" t="str">
        <f t="shared" si="8"/>
        <v>0301</v>
      </c>
      <c r="D463" s="7" t="s">
        <v>7</v>
      </c>
      <c r="E463" s="7" t="s">
        <v>11</v>
      </c>
      <c r="F463" s="7" t="str">
        <f>"马婧"</f>
        <v>马婧</v>
      </c>
    </row>
    <row r="464" spans="1:6" ht="30" customHeight="1">
      <c r="A464" s="7">
        <v>462</v>
      </c>
      <c r="B464" s="7" t="str">
        <f>"60852024012823353314959"</f>
        <v>60852024012823353314959</v>
      </c>
      <c r="C464" s="7" t="str">
        <f t="shared" si="8"/>
        <v>0301</v>
      </c>
      <c r="D464" s="7" t="s">
        <v>7</v>
      </c>
      <c r="E464" s="7" t="s">
        <v>11</v>
      </c>
      <c r="F464" s="7" t="str">
        <f>"韩虹娜"</f>
        <v>韩虹娜</v>
      </c>
    </row>
    <row r="465" spans="1:6" ht="30" customHeight="1">
      <c r="A465" s="7">
        <v>463</v>
      </c>
      <c r="B465" s="7" t="str">
        <f>"60852024012908222514984"</f>
        <v>60852024012908222514984</v>
      </c>
      <c r="C465" s="7" t="str">
        <f t="shared" si="8"/>
        <v>0301</v>
      </c>
      <c r="D465" s="7" t="s">
        <v>7</v>
      </c>
      <c r="E465" s="7" t="s">
        <v>11</v>
      </c>
      <c r="F465" s="7" t="str">
        <f>"符雪贝"</f>
        <v>符雪贝</v>
      </c>
    </row>
    <row r="466" spans="1:6" ht="30" customHeight="1">
      <c r="A466" s="7">
        <v>464</v>
      </c>
      <c r="B466" s="7" t="str">
        <f>"60852024012909024815063"</f>
        <v>60852024012909024815063</v>
      </c>
      <c r="C466" s="7" t="str">
        <f t="shared" si="8"/>
        <v>0301</v>
      </c>
      <c r="D466" s="7" t="s">
        <v>7</v>
      </c>
      <c r="E466" s="7" t="s">
        <v>11</v>
      </c>
      <c r="F466" s="7" t="str">
        <f>"王银鸾"</f>
        <v>王银鸾</v>
      </c>
    </row>
    <row r="467" spans="1:6" ht="30" customHeight="1">
      <c r="A467" s="7">
        <v>465</v>
      </c>
      <c r="B467" s="7" t="str">
        <f>"60852024012909341815135"</f>
        <v>60852024012909341815135</v>
      </c>
      <c r="C467" s="7" t="str">
        <f t="shared" si="8"/>
        <v>0301</v>
      </c>
      <c r="D467" s="7" t="s">
        <v>7</v>
      </c>
      <c r="E467" s="7" t="s">
        <v>11</v>
      </c>
      <c r="F467" s="7" t="str">
        <f>"林云丹"</f>
        <v>林云丹</v>
      </c>
    </row>
    <row r="468" spans="1:6" ht="30" customHeight="1">
      <c r="A468" s="7">
        <v>466</v>
      </c>
      <c r="B468" s="7" t="str">
        <f>"60852024012909542615182"</f>
        <v>60852024012909542615182</v>
      </c>
      <c r="C468" s="7" t="str">
        <f t="shared" si="8"/>
        <v>0301</v>
      </c>
      <c r="D468" s="7" t="s">
        <v>7</v>
      </c>
      <c r="E468" s="7" t="s">
        <v>11</v>
      </c>
      <c r="F468" s="7" t="str">
        <f>"张玉麒"</f>
        <v>张玉麒</v>
      </c>
    </row>
    <row r="469" spans="1:6" ht="30" customHeight="1">
      <c r="A469" s="7">
        <v>467</v>
      </c>
      <c r="B469" s="7" t="str">
        <f>"60852024012701174514148"</f>
        <v>60852024012701174514148</v>
      </c>
      <c r="C469" s="7" t="str">
        <f t="shared" si="8"/>
        <v>0301</v>
      </c>
      <c r="D469" s="7" t="s">
        <v>7</v>
      </c>
      <c r="E469" s="7" t="s">
        <v>11</v>
      </c>
      <c r="F469" s="7" t="str">
        <f>"高海云"</f>
        <v>高海云</v>
      </c>
    </row>
    <row r="470" spans="1:6" ht="30" customHeight="1">
      <c r="A470" s="7">
        <v>468</v>
      </c>
      <c r="B470" s="7" t="str">
        <f>"60852024012914124115666"</f>
        <v>60852024012914124115666</v>
      </c>
      <c r="C470" s="7" t="str">
        <f t="shared" si="8"/>
        <v>0301</v>
      </c>
      <c r="D470" s="7" t="s">
        <v>7</v>
      </c>
      <c r="E470" s="7" t="s">
        <v>11</v>
      </c>
      <c r="F470" s="7" t="str">
        <f>"陈春杏"</f>
        <v>陈春杏</v>
      </c>
    </row>
    <row r="471" spans="1:6" ht="30" customHeight="1">
      <c r="A471" s="7">
        <v>469</v>
      </c>
      <c r="B471" s="7" t="str">
        <f>"60852024012910354415285"</f>
        <v>60852024012910354415285</v>
      </c>
      <c r="C471" s="7" t="str">
        <f t="shared" si="8"/>
        <v>0301</v>
      </c>
      <c r="D471" s="7" t="s">
        <v>7</v>
      </c>
      <c r="E471" s="7" t="s">
        <v>11</v>
      </c>
      <c r="F471" s="7" t="str">
        <f>"陈倩"</f>
        <v>陈倩</v>
      </c>
    </row>
    <row r="472" spans="1:6" ht="30" customHeight="1">
      <c r="A472" s="7">
        <v>470</v>
      </c>
      <c r="B472" s="7" t="str">
        <f>"60852024012914411915713"</f>
        <v>60852024012914411915713</v>
      </c>
      <c r="C472" s="7" t="str">
        <f t="shared" si="8"/>
        <v>0301</v>
      </c>
      <c r="D472" s="7" t="s">
        <v>7</v>
      </c>
      <c r="E472" s="7" t="s">
        <v>11</v>
      </c>
      <c r="F472" s="7" t="str">
        <f>"胡小嫚"</f>
        <v>胡小嫚</v>
      </c>
    </row>
    <row r="473" spans="1:6" ht="30" customHeight="1">
      <c r="A473" s="7">
        <v>471</v>
      </c>
      <c r="B473" s="7" t="str">
        <f>"60852024012915483315852"</f>
        <v>60852024012915483315852</v>
      </c>
      <c r="C473" s="7" t="str">
        <f t="shared" si="8"/>
        <v>0301</v>
      </c>
      <c r="D473" s="7" t="s">
        <v>7</v>
      </c>
      <c r="E473" s="7" t="s">
        <v>11</v>
      </c>
      <c r="F473" s="7" t="str">
        <f>"符孝章"</f>
        <v>符孝章</v>
      </c>
    </row>
    <row r="474" spans="1:6" ht="30" customHeight="1">
      <c r="A474" s="7">
        <v>472</v>
      </c>
      <c r="B474" s="7" t="str">
        <f>"60852024012916472015961"</f>
        <v>60852024012916472015961</v>
      </c>
      <c r="C474" s="7" t="str">
        <f t="shared" si="8"/>
        <v>0301</v>
      </c>
      <c r="D474" s="7" t="s">
        <v>7</v>
      </c>
      <c r="E474" s="7" t="s">
        <v>11</v>
      </c>
      <c r="F474" s="7" t="str">
        <f>"谢佳佳"</f>
        <v>谢佳佳</v>
      </c>
    </row>
    <row r="475" spans="1:6" ht="30" customHeight="1">
      <c r="A475" s="7">
        <v>473</v>
      </c>
      <c r="B475" s="7" t="str">
        <f>"60852024012817511514779"</f>
        <v>60852024012817511514779</v>
      </c>
      <c r="C475" s="7" t="str">
        <f t="shared" si="8"/>
        <v>0301</v>
      </c>
      <c r="D475" s="7" t="s">
        <v>7</v>
      </c>
      <c r="E475" s="7" t="s">
        <v>11</v>
      </c>
      <c r="F475" s="7" t="str">
        <f>"谢行悦"</f>
        <v>谢行悦</v>
      </c>
    </row>
    <row r="476" spans="1:6" ht="30" customHeight="1">
      <c r="A476" s="7">
        <v>474</v>
      </c>
      <c r="B476" s="7" t="str">
        <f>"60852024012916085615890"</f>
        <v>60852024012916085615890</v>
      </c>
      <c r="C476" s="7" t="str">
        <f t="shared" si="8"/>
        <v>0301</v>
      </c>
      <c r="D476" s="7" t="s">
        <v>7</v>
      </c>
      <c r="E476" s="7" t="s">
        <v>11</v>
      </c>
      <c r="F476" s="7" t="str">
        <f>"郭翠花"</f>
        <v>郭翠花</v>
      </c>
    </row>
    <row r="477" spans="1:6" ht="30" customHeight="1">
      <c r="A477" s="7">
        <v>475</v>
      </c>
      <c r="B477" s="7" t="str">
        <f>"60852024012819192114815"</f>
        <v>60852024012819192114815</v>
      </c>
      <c r="C477" s="7" t="str">
        <f t="shared" si="8"/>
        <v>0301</v>
      </c>
      <c r="D477" s="7" t="s">
        <v>7</v>
      </c>
      <c r="E477" s="7" t="s">
        <v>11</v>
      </c>
      <c r="F477" s="7" t="str">
        <f>"莫南立"</f>
        <v>莫南立</v>
      </c>
    </row>
    <row r="478" spans="1:6" ht="30" customHeight="1">
      <c r="A478" s="7">
        <v>476</v>
      </c>
      <c r="B478" s="7" t="str">
        <f>"60852024012913534515638"</f>
        <v>60852024012913534515638</v>
      </c>
      <c r="C478" s="7" t="str">
        <f t="shared" si="8"/>
        <v>0301</v>
      </c>
      <c r="D478" s="7" t="s">
        <v>7</v>
      </c>
      <c r="E478" s="7" t="s">
        <v>11</v>
      </c>
      <c r="F478" s="7" t="str">
        <f>"孙伟"</f>
        <v>孙伟</v>
      </c>
    </row>
    <row r="479" spans="1:6" ht="30" customHeight="1">
      <c r="A479" s="7">
        <v>477</v>
      </c>
      <c r="B479" s="7" t="str">
        <f>"60852024012917090716000"</f>
        <v>60852024012917090716000</v>
      </c>
      <c r="C479" s="7" t="str">
        <f t="shared" si="8"/>
        <v>0301</v>
      </c>
      <c r="D479" s="7" t="s">
        <v>7</v>
      </c>
      <c r="E479" s="7" t="s">
        <v>11</v>
      </c>
      <c r="F479" s="7" t="str">
        <f>"蒋晓桐"</f>
        <v>蒋晓桐</v>
      </c>
    </row>
    <row r="480" spans="1:6" ht="30" customHeight="1">
      <c r="A480" s="7">
        <v>478</v>
      </c>
      <c r="B480" s="7" t="str">
        <f>"60852024012916300615922"</f>
        <v>60852024012916300615922</v>
      </c>
      <c r="C480" s="7" t="str">
        <f t="shared" si="8"/>
        <v>0301</v>
      </c>
      <c r="D480" s="7" t="s">
        <v>7</v>
      </c>
      <c r="E480" s="7" t="s">
        <v>11</v>
      </c>
      <c r="F480" s="7" t="str">
        <f>"钟云"</f>
        <v>钟云</v>
      </c>
    </row>
    <row r="481" spans="1:6" ht="30" customHeight="1">
      <c r="A481" s="7">
        <v>479</v>
      </c>
      <c r="B481" s="7" t="str">
        <f>"60852024012921010516326"</f>
        <v>60852024012921010516326</v>
      </c>
      <c r="C481" s="7" t="str">
        <f t="shared" si="8"/>
        <v>0301</v>
      </c>
      <c r="D481" s="7" t="s">
        <v>7</v>
      </c>
      <c r="E481" s="7" t="s">
        <v>11</v>
      </c>
      <c r="F481" s="7" t="str">
        <f>"李叶"</f>
        <v>李叶</v>
      </c>
    </row>
    <row r="482" spans="1:6" ht="30" customHeight="1">
      <c r="A482" s="7">
        <v>480</v>
      </c>
      <c r="B482" s="7" t="str">
        <f>"60852024012921242216356"</f>
        <v>60852024012921242216356</v>
      </c>
      <c r="C482" s="7" t="str">
        <f t="shared" si="8"/>
        <v>0301</v>
      </c>
      <c r="D482" s="7" t="s">
        <v>7</v>
      </c>
      <c r="E482" s="7" t="s">
        <v>11</v>
      </c>
      <c r="F482" s="7" t="str">
        <f>"孙香淑"</f>
        <v>孙香淑</v>
      </c>
    </row>
    <row r="483" spans="1:6" ht="30" customHeight="1">
      <c r="A483" s="7">
        <v>481</v>
      </c>
      <c r="B483" s="7" t="str">
        <f>"60852024012909390915146"</f>
        <v>60852024012909390915146</v>
      </c>
      <c r="C483" s="7" t="str">
        <f t="shared" si="8"/>
        <v>0301</v>
      </c>
      <c r="D483" s="7" t="s">
        <v>7</v>
      </c>
      <c r="E483" s="7" t="s">
        <v>11</v>
      </c>
      <c r="F483" s="7" t="str">
        <f>"刘思齐"</f>
        <v>刘思齐</v>
      </c>
    </row>
    <row r="484" spans="1:6" ht="30" customHeight="1">
      <c r="A484" s="7">
        <v>482</v>
      </c>
      <c r="B484" s="7" t="str">
        <f>"60852024012908563715049"</f>
        <v>60852024012908563715049</v>
      </c>
      <c r="C484" s="7" t="str">
        <f t="shared" si="8"/>
        <v>0301</v>
      </c>
      <c r="D484" s="7" t="s">
        <v>7</v>
      </c>
      <c r="E484" s="7" t="s">
        <v>11</v>
      </c>
      <c r="F484" s="7" t="str">
        <f>"林萍丽"</f>
        <v>林萍丽</v>
      </c>
    </row>
    <row r="485" spans="1:6" ht="30" customHeight="1">
      <c r="A485" s="7">
        <v>483</v>
      </c>
      <c r="B485" s="7" t="str">
        <f>"60852024012922551616457"</f>
        <v>60852024012922551616457</v>
      </c>
      <c r="C485" s="7" t="str">
        <f t="shared" si="8"/>
        <v>0301</v>
      </c>
      <c r="D485" s="7" t="s">
        <v>7</v>
      </c>
      <c r="E485" s="7" t="s">
        <v>11</v>
      </c>
      <c r="F485" s="7" t="str">
        <f>"陈玥"</f>
        <v>陈玥</v>
      </c>
    </row>
    <row r="486" spans="1:6" ht="30" customHeight="1">
      <c r="A486" s="7">
        <v>484</v>
      </c>
      <c r="B486" s="7" t="str">
        <f>"60852024013000043016515"</f>
        <v>60852024013000043016515</v>
      </c>
      <c r="C486" s="7" t="str">
        <f t="shared" si="8"/>
        <v>0301</v>
      </c>
      <c r="D486" s="7" t="s">
        <v>7</v>
      </c>
      <c r="E486" s="7" t="s">
        <v>11</v>
      </c>
      <c r="F486" s="7" t="str">
        <f>"陈昱妃"</f>
        <v>陈昱妃</v>
      </c>
    </row>
    <row r="487" spans="1:6" ht="30" customHeight="1">
      <c r="A487" s="7">
        <v>485</v>
      </c>
      <c r="B487" s="7" t="str">
        <f>"60852024013008160116550"</f>
        <v>60852024013008160116550</v>
      </c>
      <c r="C487" s="7" t="str">
        <f t="shared" si="8"/>
        <v>0301</v>
      </c>
      <c r="D487" s="7" t="s">
        <v>7</v>
      </c>
      <c r="E487" s="7" t="s">
        <v>11</v>
      </c>
      <c r="F487" s="7" t="str">
        <f>"李薇"</f>
        <v>李薇</v>
      </c>
    </row>
    <row r="488" spans="1:6" ht="30" customHeight="1">
      <c r="A488" s="7">
        <v>486</v>
      </c>
      <c r="B488" s="7" t="str">
        <f>"60852024012613575013514"</f>
        <v>60852024012613575013514</v>
      </c>
      <c r="C488" s="7" t="str">
        <f t="shared" si="8"/>
        <v>0301</v>
      </c>
      <c r="D488" s="7" t="s">
        <v>7</v>
      </c>
      <c r="E488" s="7" t="s">
        <v>11</v>
      </c>
      <c r="F488" s="7" t="str">
        <f>"吴姹怡"</f>
        <v>吴姹怡</v>
      </c>
    </row>
    <row r="489" spans="1:6" ht="30" customHeight="1">
      <c r="A489" s="7">
        <v>487</v>
      </c>
      <c r="B489" s="7" t="str">
        <f>"60852024013015250517413"</f>
        <v>60852024013015250517413</v>
      </c>
      <c r="C489" s="7" t="str">
        <f t="shared" si="8"/>
        <v>0301</v>
      </c>
      <c r="D489" s="7" t="s">
        <v>7</v>
      </c>
      <c r="E489" s="7" t="s">
        <v>11</v>
      </c>
      <c r="F489" s="7" t="str">
        <f>"曾秋德"</f>
        <v>曾秋德</v>
      </c>
    </row>
    <row r="490" spans="1:6" ht="30" customHeight="1">
      <c r="A490" s="7">
        <v>488</v>
      </c>
      <c r="B490" s="7" t="str">
        <f>"60852024013015354117437"</f>
        <v>60852024013015354117437</v>
      </c>
      <c r="C490" s="7" t="str">
        <f t="shared" si="8"/>
        <v>0301</v>
      </c>
      <c r="D490" s="7" t="s">
        <v>7</v>
      </c>
      <c r="E490" s="7" t="s">
        <v>11</v>
      </c>
      <c r="F490" s="7" t="str">
        <f>"陈美琼"</f>
        <v>陈美琼</v>
      </c>
    </row>
    <row r="491" spans="1:6" ht="30" customHeight="1">
      <c r="A491" s="7">
        <v>489</v>
      </c>
      <c r="B491" s="7" t="str">
        <f>"60852024013015511417480"</f>
        <v>60852024013015511417480</v>
      </c>
      <c r="C491" s="7" t="str">
        <f t="shared" si="8"/>
        <v>0301</v>
      </c>
      <c r="D491" s="7" t="s">
        <v>7</v>
      </c>
      <c r="E491" s="7" t="s">
        <v>11</v>
      </c>
      <c r="F491" s="7" t="str">
        <f>"王献莹"</f>
        <v>王献莹</v>
      </c>
    </row>
    <row r="492" spans="1:6" ht="30" customHeight="1">
      <c r="A492" s="7">
        <v>490</v>
      </c>
      <c r="B492" s="7" t="str">
        <f>"60852024013017150217637"</f>
        <v>60852024013017150217637</v>
      </c>
      <c r="C492" s="7" t="str">
        <f t="shared" si="8"/>
        <v>0301</v>
      </c>
      <c r="D492" s="7" t="s">
        <v>7</v>
      </c>
      <c r="E492" s="7" t="s">
        <v>11</v>
      </c>
      <c r="F492" s="7" t="str">
        <f>"陈英玉"</f>
        <v>陈英玉</v>
      </c>
    </row>
    <row r="493" spans="1:6" ht="30" customHeight="1">
      <c r="A493" s="7">
        <v>491</v>
      </c>
      <c r="B493" s="7" t="str">
        <f>"60852024012814205514694"</f>
        <v>60852024012814205514694</v>
      </c>
      <c r="C493" s="7" t="str">
        <f t="shared" si="8"/>
        <v>0301</v>
      </c>
      <c r="D493" s="7" t="s">
        <v>7</v>
      </c>
      <c r="E493" s="7" t="s">
        <v>11</v>
      </c>
      <c r="F493" s="7" t="str">
        <f>"吕丽君"</f>
        <v>吕丽君</v>
      </c>
    </row>
    <row r="494" spans="1:6" ht="30" customHeight="1">
      <c r="A494" s="7">
        <v>492</v>
      </c>
      <c r="B494" s="7" t="str">
        <f>"60852024013018114017711"</f>
        <v>60852024013018114017711</v>
      </c>
      <c r="C494" s="7" t="str">
        <f t="shared" si="8"/>
        <v>0301</v>
      </c>
      <c r="D494" s="7" t="s">
        <v>7</v>
      </c>
      <c r="E494" s="7" t="s">
        <v>11</v>
      </c>
      <c r="F494" s="7" t="str">
        <f>"孙太隽"</f>
        <v>孙太隽</v>
      </c>
    </row>
    <row r="495" spans="1:6" ht="30" customHeight="1">
      <c r="A495" s="7">
        <v>493</v>
      </c>
      <c r="B495" s="7" t="str">
        <f>"60852024013019175717803"</f>
        <v>60852024013019175717803</v>
      </c>
      <c r="C495" s="7" t="str">
        <f t="shared" si="8"/>
        <v>0301</v>
      </c>
      <c r="D495" s="7" t="s">
        <v>7</v>
      </c>
      <c r="E495" s="7" t="s">
        <v>11</v>
      </c>
      <c r="F495" s="7" t="str">
        <f>"陈威"</f>
        <v>陈威</v>
      </c>
    </row>
    <row r="496" spans="1:6" ht="30" customHeight="1">
      <c r="A496" s="7">
        <v>494</v>
      </c>
      <c r="B496" s="7" t="str">
        <f>"60852024013022210718110"</f>
        <v>60852024013022210718110</v>
      </c>
      <c r="C496" s="7" t="str">
        <f aca="true" t="shared" si="9" ref="C496:C524">"0301"</f>
        <v>0301</v>
      </c>
      <c r="D496" s="7" t="s">
        <v>7</v>
      </c>
      <c r="E496" s="7" t="s">
        <v>11</v>
      </c>
      <c r="F496" s="7" t="str">
        <f>"吴小托"</f>
        <v>吴小托</v>
      </c>
    </row>
    <row r="497" spans="1:6" ht="30" customHeight="1">
      <c r="A497" s="7">
        <v>495</v>
      </c>
      <c r="B497" s="7" t="str">
        <f>"60852024013100145618260"</f>
        <v>60852024013100145618260</v>
      </c>
      <c r="C497" s="7" t="str">
        <f t="shared" si="9"/>
        <v>0301</v>
      </c>
      <c r="D497" s="7" t="s">
        <v>7</v>
      </c>
      <c r="E497" s="7" t="s">
        <v>11</v>
      </c>
      <c r="F497" s="7" t="str">
        <f>"符小娟"</f>
        <v>符小娟</v>
      </c>
    </row>
    <row r="498" spans="1:6" ht="30" customHeight="1">
      <c r="A498" s="7">
        <v>496</v>
      </c>
      <c r="B498" s="7" t="str">
        <f>"60852024013108245418320"</f>
        <v>60852024013108245418320</v>
      </c>
      <c r="C498" s="7" t="str">
        <f t="shared" si="9"/>
        <v>0301</v>
      </c>
      <c r="D498" s="7" t="s">
        <v>7</v>
      </c>
      <c r="E498" s="7" t="s">
        <v>11</v>
      </c>
      <c r="F498" s="7" t="str">
        <f>"邱世伍"</f>
        <v>邱世伍</v>
      </c>
    </row>
    <row r="499" spans="1:6" ht="30" customHeight="1">
      <c r="A499" s="7">
        <v>497</v>
      </c>
      <c r="B499" s="7" t="str">
        <f>"60852024013016455717582"</f>
        <v>60852024013016455717582</v>
      </c>
      <c r="C499" s="7" t="str">
        <f t="shared" si="9"/>
        <v>0301</v>
      </c>
      <c r="D499" s="7" t="s">
        <v>7</v>
      </c>
      <c r="E499" s="7" t="s">
        <v>11</v>
      </c>
      <c r="F499" s="7" t="str">
        <f>"黄金金"</f>
        <v>黄金金</v>
      </c>
    </row>
    <row r="500" spans="1:6" ht="30" customHeight="1">
      <c r="A500" s="7">
        <v>498</v>
      </c>
      <c r="B500" s="7" t="str">
        <f>"60852024013111533218640"</f>
        <v>60852024013111533218640</v>
      </c>
      <c r="C500" s="7" t="str">
        <f t="shared" si="9"/>
        <v>0301</v>
      </c>
      <c r="D500" s="7" t="s">
        <v>7</v>
      </c>
      <c r="E500" s="7" t="s">
        <v>11</v>
      </c>
      <c r="F500" s="7" t="str">
        <f>"陈飞臻"</f>
        <v>陈飞臻</v>
      </c>
    </row>
    <row r="501" spans="1:6" ht="30" customHeight="1">
      <c r="A501" s="7">
        <v>499</v>
      </c>
      <c r="B501" s="7" t="str">
        <f>"60852024013111513118635"</f>
        <v>60852024013111513118635</v>
      </c>
      <c r="C501" s="7" t="str">
        <f t="shared" si="9"/>
        <v>0301</v>
      </c>
      <c r="D501" s="7" t="s">
        <v>7</v>
      </c>
      <c r="E501" s="7" t="s">
        <v>11</v>
      </c>
      <c r="F501" s="7" t="str">
        <f>"李颖"</f>
        <v>李颖</v>
      </c>
    </row>
    <row r="502" spans="1:6" ht="30" customHeight="1">
      <c r="A502" s="7">
        <v>500</v>
      </c>
      <c r="B502" s="7" t="str">
        <f>"60852024013110132818478"</f>
        <v>60852024013110132818478</v>
      </c>
      <c r="C502" s="7" t="str">
        <f t="shared" si="9"/>
        <v>0301</v>
      </c>
      <c r="D502" s="7" t="s">
        <v>7</v>
      </c>
      <c r="E502" s="7" t="s">
        <v>11</v>
      </c>
      <c r="F502" s="7" t="str">
        <f>"方婧婧"</f>
        <v>方婧婧</v>
      </c>
    </row>
    <row r="503" spans="1:6" ht="30" customHeight="1">
      <c r="A503" s="7">
        <v>501</v>
      </c>
      <c r="B503" s="7" t="str">
        <f>"60852024013112152418668"</f>
        <v>60852024013112152418668</v>
      </c>
      <c r="C503" s="7" t="str">
        <f t="shared" si="9"/>
        <v>0301</v>
      </c>
      <c r="D503" s="7" t="s">
        <v>7</v>
      </c>
      <c r="E503" s="7" t="s">
        <v>11</v>
      </c>
      <c r="F503" s="7" t="str">
        <f>"符加方"</f>
        <v>符加方</v>
      </c>
    </row>
    <row r="504" spans="1:6" ht="30" customHeight="1">
      <c r="A504" s="7">
        <v>502</v>
      </c>
      <c r="B504" s="7" t="str">
        <f>"60852024013111413318621"</f>
        <v>60852024013111413318621</v>
      </c>
      <c r="C504" s="7" t="str">
        <f t="shared" si="9"/>
        <v>0301</v>
      </c>
      <c r="D504" s="7" t="s">
        <v>7</v>
      </c>
      <c r="E504" s="7" t="s">
        <v>11</v>
      </c>
      <c r="F504" s="7" t="str">
        <f>"陈柏汕"</f>
        <v>陈柏汕</v>
      </c>
    </row>
    <row r="505" spans="1:6" ht="30" customHeight="1">
      <c r="A505" s="7">
        <v>503</v>
      </c>
      <c r="B505" s="7" t="str">
        <f>"60852024013116270519084"</f>
        <v>60852024013116270519084</v>
      </c>
      <c r="C505" s="7" t="str">
        <f t="shared" si="9"/>
        <v>0301</v>
      </c>
      <c r="D505" s="7" t="s">
        <v>7</v>
      </c>
      <c r="E505" s="7" t="s">
        <v>11</v>
      </c>
      <c r="F505" s="7" t="str">
        <f>"孟凡海"</f>
        <v>孟凡海</v>
      </c>
    </row>
    <row r="506" spans="1:6" ht="30" customHeight="1">
      <c r="A506" s="7">
        <v>504</v>
      </c>
      <c r="B506" s="7" t="str">
        <f>"60852024013117013022449"</f>
        <v>60852024013117013022449</v>
      </c>
      <c r="C506" s="7" t="str">
        <f t="shared" si="9"/>
        <v>0301</v>
      </c>
      <c r="D506" s="7" t="s">
        <v>7</v>
      </c>
      <c r="E506" s="7" t="s">
        <v>11</v>
      </c>
      <c r="F506" s="7" t="str">
        <f>"唐诗雨"</f>
        <v>唐诗雨</v>
      </c>
    </row>
    <row r="507" spans="1:6" ht="30" customHeight="1">
      <c r="A507" s="7">
        <v>505</v>
      </c>
      <c r="B507" s="7" t="str">
        <f>"60852024013116310619093"</f>
        <v>60852024013116310619093</v>
      </c>
      <c r="C507" s="7" t="str">
        <f t="shared" si="9"/>
        <v>0301</v>
      </c>
      <c r="D507" s="7" t="s">
        <v>7</v>
      </c>
      <c r="E507" s="7" t="s">
        <v>11</v>
      </c>
      <c r="F507" s="7" t="str">
        <f>"陈思思"</f>
        <v>陈思思</v>
      </c>
    </row>
    <row r="508" spans="1:6" ht="30" customHeight="1">
      <c r="A508" s="7">
        <v>506</v>
      </c>
      <c r="B508" s="7" t="str">
        <f>"60852024013118010435677"</f>
        <v>60852024013118010435677</v>
      </c>
      <c r="C508" s="7" t="str">
        <f t="shared" si="9"/>
        <v>0301</v>
      </c>
      <c r="D508" s="7" t="s">
        <v>7</v>
      </c>
      <c r="E508" s="7" t="s">
        <v>11</v>
      </c>
      <c r="F508" s="7" t="str">
        <f>"崔丽文"</f>
        <v>崔丽文</v>
      </c>
    </row>
    <row r="509" spans="1:6" ht="30" customHeight="1">
      <c r="A509" s="7">
        <v>507</v>
      </c>
      <c r="B509" s="7" t="str">
        <f>"60852024013016132217524"</f>
        <v>60852024013016132217524</v>
      </c>
      <c r="C509" s="7" t="str">
        <f t="shared" si="9"/>
        <v>0301</v>
      </c>
      <c r="D509" s="7" t="s">
        <v>7</v>
      </c>
      <c r="E509" s="7" t="s">
        <v>11</v>
      </c>
      <c r="F509" s="7" t="str">
        <f>"王侨源"</f>
        <v>王侨源</v>
      </c>
    </row>
    <row r="510" spans="1:6" ht="30" customHeight="1">
      <c r="A510" s="7">
        <v>508</v>
      </c>
      <c r="B510" s="7" t="str">
        <f>"60852024013120072650588"</f>
        <v>60852024013120072650588</v>
      </c>
      <c r="C510" s="7" t="str">
        <f t="shared" si="9"/>
        <v>0301</v>
      </c>
      <c r="D510" s="7" t="s">
        <v>7</v>
      </c>
      <c r="E510" s="7" t="s">
        <v>11</v>
      </c>
      <c r="F510" s="7" t="str">
        <f>"赵智为"</f>
        <v>赵智为</v>
      </c>
    </row>
    <row r="511" spans="1:6" ht="30" customHeight="1">
      <c r="A511" s="7">
        <v>509</v>
      </c>
      <c r="B511" s="7" t="str">
        <f>"60852024013121092350665"</f>
        <v>60852024013121092350665</v>
      </c>
      <c r="C511" s="7" t="str">
        <f t="shared" si="9"/>
        <v>0301</v>
      </c>
      <c r="D511" s="7" t="s">
        <v>7</v>
      </c>
      <c r="E511" s="7" t="s">
        <v>11</v>
      </c>
      <c r="F511" s="7" t="str">
        <f>"张敏"</f>
        <v>张敏</v>
      </c>
    </row>
    <row r="512" spans="1:6" ht="30" customHeight="1">
      <c r="A512" s="7">
        <v>510</v>
      </c>
      <c r="B512" s="7" t="str">
        <f>"60852024013121403350712"</f>
        <v>60852024013121403350712</v>
      </c>
      <c r="C512" s="7" t="str">
        <f t="shared" si="9"/>
        <v>0301</v>
      </c>
      <c r="D512" s="7" t="s">
        <v>7</v>
      </c>
      <c r="E512" s="7" t="s">
        <v>11</v>
      </c>
      <c r="F512" s="7" t="str">
        <f>"岳安琪"</f>
        <v>岳安琪</v>
      </c>
    </row>
    <row r="513" spans="1:6" ht="30" customHeight="1">
      <c r="A513" s="7">
        <v>511</v>
      </c>
      <c r="B513" s="7" t="str">
        <f>"60852024013122404550791"</f>
        <v>60852024013122404550791</v>
      </c>
      <c r="C513" s="7" t="str">
        <f t="shared" si="9"/>
        <v>0301</v>
      </c>
      <c r="D513" s="7" t="s">
        <v>7</v>
      </c>
      <c r="E513" s="7" t="s">
        <v>11</v>
      </c>
      <c r="F513" s="7" t="str">
        <f>"李诗婷"</f>
        <v>李诗婷</v>
      </c>
    </row>
    <row r="514" spans="1:6" ht="30" customHeight="1">
      <c r="A514" s="7">
        <v>512</v>
      </c>
      <c r="B514" s="7" t="str">
        <f>"60852024013122485350797"</f>
        <v>60852024013122485350797</v>
      </c>
      <c r="C514" s="7" t="str">
        <f t="shared" si="9"/>
        <v>0301</v>
      </c>
      <c r="D514" s="7" t="s">
        <v>7</v>
      </c>
      <c r="E514" s="7" t="s">
        <v>11</v>
      </c>
      <c r="F514" s="7" t="str">
        <f>"吴运词"</f>
        <v>吴运词</v>
      </c>
    </row>
    <row r="515" spans="1:6" ht="30" customHeight="1">
      <c r="A515" s="7">
        <v>513</v>
      </c>
      <c r="B515" s="7" t="str">
        <f>"60852024013122512950802"</f>
        <v>60852024013122512950802</v>
      </c>
      <c r="C515" s="7" t="str">
        <f t="shared" si="9"/>
        <v>0301</v>
      </c>
      <c r="D515" s="7" t="s">
        <v>7</v>
      </c>
      <c r="E515" s="7" t="s">
        <v>11</v>
      </c>
      <c r="F515" s="7" t="str">
        <f>"陈明辉"</f>
        <v>陈明辉</v>
      </c>
    </row>
    <row r="516" spans="1:6" ht="30" customHeight="1">
      <c r="A516" s="7">
        <v>514</v>
      </c>
      <c r="B516" s="7" t="str">
        <f>"60852024013122282750771"</f>
        <v>60852024013122282750771</v>
      </c>
      <c r="C516" s="7" t="str">
        <f t="shared" si="9"/>
        <v>0301</v>
      </c>
      <c r="D516" s="7" t="s">
        <v>7</v>
      </c>
      <c r="E516" s="7" t="s">
        <v>11</v>
      </c>
      <c r="F516" s="7" t="str">
        <f>"陈月炜"</f>
        <v>陈月炜</v>
      </c>
    </row>
    <row r="517" spans="1:6" ht="30" customHeight="1">
      <c r="A517" s="7">
        <v>515</v>
      </c>
      <c r="B517" s="7" t="str">
        <f>"60852024013123264050836"</f>
        <v>60852024013123264050836</v>
      </c>
      <c r="C517" s="7" t="str">
        <f t="shared" si="9"/>
        <v>0301</v>
      </c>
      <c r="D517" s="7" t="s">
        <v>7</v>
      </c>
      <c r="E517" s="7" t="s">
        <v>11</v>
      </c>
      <c r="F517" s="7" t="str">
        <f>"陈礼顺"</f>
        <v>陈礼顺</v>
      </c>
    </row>
    <row r="518" spans="1:6" ht="30" customHeight="1">
      <c r="A518" s="7">
        <v>516</v>
      </c>
      <c r="B518" s="7" t="str">
        <f>"60852024013123261550835"</f>
        <v>60852024013123261550835</v>
      </c>
      <c r="C518" s="7" t="str">
        <f t="shared" si="9"/>
        <v>0301</v>
      </c>
      <c r="D518" s="7" t="s">
        <v>7</v>
      </c>
      <c r="E518" s="7" t="s">
        <v>11</v>
      </c>
      <c r="F518" s="7" t="str">
        <f>"刘思麟"</f>
        <v>刘思麟</v>
      </c>
    </row>
    <row r="519" spans="1:6" ht="30" customHeight="1">
      <c r="A519" s="7">
        <v>517</v>
      </c>
      <c r="B519" s="7" t="str">
        <f>"60852024013123502650851"</f>
        <v>60852024013123502650851</v>
      </c>
      <c r="C519" s="7" t="str">
        <f t="shared" si="9"/>
        <v>0301</v>
      </c>
      <c r="D519" s="7" t="s">
        <v>7</v>
      </c>
      <c r="E519" s="7" t="s">
        <v>11</v>
      </c>
      <c r="F519" s="7" t="str">
        <f>"王婷婷"</f>
        <v>王婷婷</v>
      </c>
    </row>
    <row r="520" spans="1:6" ht="30" customHeight="1">
      <c r="A520" s="7">
        <v>518</v>
      </c>
      <c r="B520" s="7" t="str">
        <f>"60852024013123255950834"</f>
        <v>60852024013123255950834</v>
      </c>
      <c r="C520" s="7" t="str">
        <f t="shared" si="9"/>
        <v>0301</v>
      </c>
      <c r="D520" s="7" t="s">
        <v>7</v>
      </c>
      <c r="E520" s="7" t="s">
        <v>11</v>
      </c>
      <c r="F520" s="7" t="str">
        <f>"管海艳"</f>
        <v>管海艳</v>
      </c>
    </row>
    <row r="521" spans="1:6" ht="30" customHeight="1">
      <c r="A521" s="7">
        <v>519</v>
      </c>
      <c r="B521" s="7" t="str">
        <f>"60852024020101001350882"</f>
        <v>60852024020101001350882</v>
      </c>
      <c r="C521" s="7" t="str">
        <f t="shared" si="9"/>
        <v>0301</v>
      </c>
      <c r="D521" s="7" t="s">
        <v>7</v>
      </c>
      <c r="E521" s="7" t="s">
        <v>11</v>
      </c>
      <c r="F521" s="7" t="str">
        <f>"尹思思"</f>
        <v>尹思思</v>
      </c>
    </row>
    <row r="522" spans="1:6" ht="30" customHeight="1">
      <c r="A522" s="7">
        <v>520</v>
      </c>
      <c r="B522" s="7" t="str">
        <f>"60852024020109402451057"</f>
        <v>60852024020109402451057</v>
      </c>
      <c r="C522" s="7" t="str">
        <f t="shared" si="9"/>
        <v>0301</v>
      </c>
      <c r="D522" s="7" t="s">
        <v>7</v>
      </c>
      <c r="E522" s="7" t="s">
        <v>11</v>
      </c>
      <c r="F522" s="7" t="str">
        <f>"郑怡"</f>
        <v>郑怡</v>
      </c>
    </row>
    <row r="523" spans="1:6" ht="30" customHeight="1">
      <c r="A523" s="7">
        <v>521</v>
      </c>
      <c r="B523" s="7" t="str">
        <f>"60852024013116213619071"</f>
        <v>60852024013116213619071</v>
      </c>
      <c r="C523" s="7" t="str">
        <f t="shared" si="9"/>
        <v>0301</v>
      </c>
      <c r="D523" s="7" t="s">
        <v>7</v>
      </c>
      <c r="E523" s="7" t="s">
        <v>11</v>
      </c>
      <c r="F523" s="7" t="str">
        <f>"王宝星"</f>
        <v>王宝星</v>
      </c>
    </row>
    <row r="524" spans="1:6" ht="30" customHeight="1">
      <c r="A524" s="7">
        <v>522</v>
      </c>
      <c r="B524" s="7" t="str">
        <f>"60852024020111232451238"</f>
        <v>60852024020111232451238</v>
      </c>
      <c r="C524" s="7" t="str">
        <f t="shared" si="9"/>
        <v>0301</v>
      </c>
      <c r="D524" s="7" t="s">
        <v>7</v>
      </c>
      <c r="E524" s="7" t="s">
        <v>11</v>
      </c>
      <c r="F524" s="7" t="str">
        <f>"吴安宜"</f>
        <v>吴安宜</v>
      </c>
    </row>
    <row r="525" spans="1:6" ht="30" customHeight="1">
      <c r="A525" s="7">
        <v>523</v>
      </c>
      <c r="B525" s="7" t="str">
        <f>"60852024012609013612831"</f>
        <v>60852024012609013612831</v>
      </c>
      <c r="C525" s="7" t="str">
        <f aca="true" t="shared" si="10" ref="C525:C588">"0302"</f>
        <v>0302</v>
      </c>
      <c r="D525" s="7" t="s">
        <v>10</v>
      </c>
      <c r="E525" s="7" t="s">
        <v>11</v>
      </c>
      <c r="F525" s="7" t="str">
        <f>"苏雪松"</f>
        <v>苏雪松</v>
      </c>
    </row>
    <row r="526" spans="1:6" ht="30" customHeight="1">
      <c r="A526" s="7">
        <v>524</v>
      </c>
      <c r="B526" s="7" t="str">
        <f>"60852024012609154312919"</f>
        <v>60852024012609154312919</v>
      </c>
      <c r="C526" s="7" t="str">
        <f t="shared" si="10"/>
        <v>0302</v>
      </c>
      <c r="D526" s="7" t="s">
        <v>10</v>
      </c>
      <c r="E526" s="7" t="s">
        <v>11</v>
      </c>
      <c r="F526" s="7" t="str">
        <f>"孙有波"</f>
        <v>孙有波</v>
      </c>
    </row>
    <row r="527" spans="1:6" ht="30" customHeight="1">
      <c r="A527" s="7">
        <v>525</v>
      </c>
      <c r="B527" s="7" t="str">
        <f>"60852024012609204012943"</f>
        <v>60852024012609204012943</v>
      </c>
      <c r="C527" s="7" t="str">
        <f t="shared" si="10"/>
        <v>0302</v>
      </c>
      <c r="D527" s="7" t="s">
        <v>10</v>
      </c>
      <c r="E527" s="7" t="s">
        <v>11</v>
      </c>
      <c r="F527" s="7" t="str">
        <f>"叶裕娟"</f>
        <v>叶裕娟</v>
      </c>
    </row>
    <row r="528" spans="1:6" ht="30" customHeight="1">
      <c r="A528" s="7">
        <v>526</v>
      </c>
      <c r="B528" s="7" t="str">
        <f>"60852024012609013012827"</f>
        <v>60852024012609013012827</v>
      </c>
      <c r="C528" s="7" t="str">
        <f t="shared" si="10"/>
        <v>0302</v>
      </c>
      <c r="D528" s="7" t="s">
        <v>10</v>
      </c>
      <c r="E528" s="7" t="s">
        <v>11</v>
      </c>
      <c r="F528" s="7" t="str">
        <f>"张晨"</f>
        <v>张晨</v>
      </c>
    </row>
    <row r="529" spans="1:6" ht="30" customHeight="1">
      <c r="A529" s="7">
        <v>527</v>
      </c>
      <c r="B529" s="7" t="str">
        <f>"60852024012609021112837"</f>
        <v>60852024012609021112837</v>
      </c>
      <c r="C529" s="7" t="str">
        <f t="shared" si="10"/>
        <v>0302</v>
      </c>
      <c r="D529" s="7" t="s">
        <v>10</v>
      </c>
      <c r="E529" s="7" t="s">
        <v>11</v>
      </c>
      <c r="F529" s="7" t="str">
        <f>"郭书明"</f>
        <v>郭书明</v>
      </c>
    </row>
    <row r="530" spans="1:6" ht="30" customHeight="1">
      <c r="A530" s="7">
        <v>528</v>
      </c>
      <c r="B530" s="7" t="str">
        <f>"60852024012609485613040"</f>
        <v>60852024012609485613040</v>
      </c>
      <c r="C530" s="7" t="str">
        <f t="shared" si="10"/>
        <v>0302</v>
      </c>
      <c r="D530" s="7" t="s">
        <v>10</v>
      </c>
      <c r="E530" s="7" t="s">
        <v>11</v>
      </c>
      <c r="F530" s="7" t="str">
        <f>"吴阳"</f>
        <v>吴阳</v>
      </c>
    </row>
    <row r="531" spans="1:6" ht="30" customHeight="1">
      <c r="A531" s="7">
        <v>529</v>
      </c>
      <c r="B531" s="7" t="str">
        <f>"60852024012609375513007"</f>
        <v>60852024012609375513007</v>
      </c>
      <c r="C531" s="7" t="str">
        <f t="shared" si="10"/>
        <v>0302</v>
      </c>
      <c r="D531" s="7" t="s">
        <v>10</v>
      </c>
      <c r="E531" s="7" t="s">
        <v>11</v>
      </c>
      <c r="F531" s="7" t="str">
        <f>"陆宸"</f>
        <v>陆宸</v>
      </c>
    </row>
    <row r="532" spans="1:6" ht="30" customHeight="1">
      <c r="A532" s="7">
        <v>530</v>
      </c>
      <c r="B532" s="7" t="str">
        <f>"60852024012609472713032"</f>
        <v>60852024012609472713032</v>
      </c>
      <c r="C532" s="7" t="str">
        <f t="shared" si="10"/>
        <v>0302</v>
      </c>
      <c r="D532" s="7" t="s">
        <v>10</v>
      </c>
      <c r="E532" s="7" t="s">
        <v>11</v>
      </c>
      <c r="F532" s="7" t="str">
        <f>"田芬"</f>
        <v>田芬</v>
      </c>
    </row>
    <row r="533" spans="1:6" ht="30" customHeight="1">
      <c r="A533" s="7">
        <v>531</v>
      </c>
      <c r="B533" s="7" t="str">
        <f>"60852024012609134712912"</f>
        <v>60852024012609134712912</v>
      </c>
      <c r="C533" s="7" t="str">
        <f t="shared" si="10"/>
        <v>0302</v>
      </c>
      <c r="D533" s="7" t="s">
        <v>10</v>
      </c>
      <c r="E533" s="7" t="s">
        <v>11</v>
      </c>
      <c r="F533" s="7" t="str">
        <f>"李子若"</f>
        <v>李子若</v>
      </c>
    </row>
    <row r="534" spans="1:6" ht="30" customHeight="1">
      <c r="A534" s="7">
        <v>532</v>
      </c>
      <c r="B534" s="7" t="str">
        <f>"60852024012609344212991"</f>
        <v>60852024012609344212991</v>
      </c>
      <c r="C534" s="7" t="str">
        <f t="shared" si="10"/>
        <v>0302</v>
      </c>
      <c r="D534" s="7" t="s">
        <v>10</v>
      </c>
      <c r="E534" s="7" t="s">
        <v>11</v>
      </c>
      <c r="F534" s="7" t="str">
        <f>"陈琪芷"</f>
        <v>陈琪芷</v>
      </c>
    </row>
    <row r="535" spans="1:6" ht="30" customHeight="1">
      <c r="A535" s="7">
        <v>533</v>
      </c>
      <c r="B535" s="7" t="str">
        <f>"60852024012609504613044"</f>
        <v>60852024012609504613044</v>
      </c>
      <c r="C535" s="7" t="str">
        <f t="shared" si="10"/>
        <v>0302</v>
      </c>
      <c r="D535" s="7" t="s">
        <v>10</v>
      </c>
      <c r="E535" s="7" t="s">
        <v>11</v>
      </c>
      <c r="F535" s="7" t="str">
        <f>"林丹"</f>
        <v>林丹</v>
      </c>
    </row>
    <row r="536" spans="1:6" ht="30" customHeight="1">
      <c r="A536" s="7">
        <v>534</v>
      </c>
      <c r="B536" s="7" t="str">
        <f>"60852024012609393013011"</f>
        <v>60852024012609393013011</v>
      </c>
      <c r="C536" s="7" t="str">
        <f t="shared" si="10"/>
        <v>0302</v>
      </c>
      <c r="D536" s="7" t="s">
        <v>10</v>
      </c>
      <c r="E536" s="7" t="s">
        <v>11</v>
      </c>
      <c r="F536" s="7" t="str">
        <f>"安慧"</f>
        <v>安慧</v>
      </c>
    </row>
    <row r="537" spans="1:6" ht="30" customHeight="1">
      <c r="A537" s="7">
        <v>535</v>
      </c>
      <c r="B537" s="7" t="str">
        <f>"60852024012609475313035"</f>
        <v>60852024012609475313035</v>
      </c>
      <c r="C537" s="7" t="str">
        <f t="shared" si="10"/>
        <v>0302</v>
      </c>
      <c r="D537" s="7" t="s">
        <v>10</v>
      </c>
      <c r="E537" s="7" t="s">
        <v>11</v>
      </c>
      <c r="F537" s="7" t="str">
        <f>"陈沁"</f>
        <v>陈沁</v>
      </c>
    </row>
    <row r="538" spans="1:6" ht="30" customHeight="1">
      <c r="A538" s="7">
        <v>536</v>
      </c>
      <c r="B538" s="7" t="str">
        <f>"60852024012609230212951"</f>
        <v>60852024012609230212951</v>
      </c>
      <c r="C538" s="7" t="str">
        <f t="shared" si="10"/>
        <v>0302</v>
      </c>
      <c r="D538" s="7" t="s">
        <v>10</v>
      </c>
      <c r="E538" s="7" t="s">
        <v>11</v>
      </c>
      <c r="F538" s="7" t="str">
        <f>"张丽"</f>
        <v>张丽</v>
      </c>
    </row>
    <row r="539" spans="1:6" ht="30" customHeight="1">
      <c r="A539" s="7">
        <v>537</v>
      </c>
      <c r="B539" s="7" t="str">
        <f>"60852024012609593313079"</f>
        <v>60852024012609593313079</v>
      </c>
      <c r="C539" s="7" t="str">
        <f t="shared" si="10"/>
        <v>0302</v>
      </c>
      <c r="D539" s="7" t="s">
        <v>10</v>
      </c>
      <c r="E539" s="7" t="s">
        <v>11</v>
      </c>
      <c r="F539" s="7" t="str">
        <f>"钟丽丽"</f>
        <v>钟丽丽</v>
      </c>
    </row>
    <row r="540" spans="1:6" ht="30" customHeight="1">
      <c r="A540" s="7">
        <v>538</v>
      </c>
      <c r="B540" s="7" t="str">
        <f>"60852024012609464013031"</f>
        <v>60852024012609464013031</v>
      </c>
      <c r="C540" s="7" t="str">
        <f t="shared" si="10"/>
        <v>0302</v>
      </c>
      <c r="D540" s="7" t="s">
        <v>10</v>
      </c>
      <c r="E540" s="7" t="s">
        <v>11</v>
      </c>
      <c r="F540" s="7" t="str">
        <f>"项小影"</f>
        <v>项小影</v>
      </c>
    </row>
    <row r="541" spans="1:6" ht="30" customHeight="1">
      <c r="A541" s="7">
        <v>539</v>
      </c>
      <c r="B541" s="7" t="str">
        <f>"60852024012610270813163"</f>
        <v>60852024012610270813163</v>
      </c>
      <c r="C541" s="7" t="str">
        <f t="shared" si="10"/>
        <v>0302</v>
      </c>
      <c r="D541" s="7" t="s">
        <v>10</v>
      </c>
      <c r="E541" s="7" t="s">
        <v>11</v>
      </c>
      <c r="F541" s="7" t="str">
        <f>"周会人"</f>
        <v>周会人</v>
      </c>
    </row>
    <row r="542" spans="1:6" ht="30" customHeight="1">
      <c r="A542" s="7">
        <v>540</v>
      </c>
      <c r="B542" s="7" t="str">
        <f>"60852024012609435313021"</f>
        <v>60852024012609435313021</v>
      </c>
      <c r="C542" s="7" t="str">
        <f t="shared" si="10"/>
        <v>0302</v>
      </c>
      <c r="D542" s="7" t="s">
        <v>10</v>
      </c>
      <c r="E542" s="7" t="s">
        <v>11</v>
      </c>
      <c r="F542" s="7" t="str">
        <f>"利珠"</f>
        <v>利珠</v>
      </c>
    </row>
    <row r="543" spans="1:6" ht="30" customHeight="1">
      <c r="A543" s="7">
        <v>541</v>
      </c>
      <c r="B543" s="7" t="str">
        <f>"60852024012611101613269"</f>
        <v>60852024012611101613269</v>
      </c>
      <c r="C543" s="7" t="str">
        <f t="shared" si="10"/>
        <v>0302</v>
      </c>
      <c r="D543" s="7" t="s">
        <v>10</v>
      </c>
      <c r="E543" s="7" t="s">
        <v>11</v>
      </c>
      <c r="F543" s="7" t="str">
        <f>"廖之威"</f>
        <v>廖之威</v>
      </c>
    </row>
    <row r="544" spans="1:6" ht="30" customHeight="1">
      <c r="A544" s="7">
        <v>542</v>
      </c>
      <c r="B544" s="7" t="str">
        <f>"60852024012611414813335"</f>
        <v>60852024012611414813335</v>
      </c>
      <c r="C544" s="7" t="str">
        <f t="shared" si="10"/>
        <v>0302</v>
      </c>
      <c r="D544" s="7" t="s">
        <v>10</v>
      </c>
      <c r="E544" s="7" t="s">
        <v>11</v>
      </c>
      <c r="F544" s="7" t="str">
        <f>"林娇美"</f>
        <v>林娇美</v>
      </c>
    </row>
    <row r="545" spans="1:6" ht="30" customHeight="1">
      <c r="A545" s="7">
        <v>543</v>
      </c>
      <c r="B545" s="7" t="str">
        <f>"60852024012611320413318"</f>
        <v>60852024012611320413318</v>
      </c>
      <c r="C545" s="7" t="str">
        <f t="shared" si="10"/>
        <v>0302</v>
      </c>
      <c r="D545" s="7" t="s">
        <v>10</v>
      </c>
      <c r="E545" s="7" t="s">
        <v>11</v>
      </c>
      <c r="F545" s="7" t="str">
        <f>"李基鹏"</f>
        <v>李基鹏</v>
      </c>
    </row>
    <row r="546" spans="1:6" ht="30" customHeight="1">
      <c r="A546" s="7">
        <v>544</v>
      </c>
      <c r="B546" s="7" t="str">
        <f>"60852024012611551413351"</f>
        <v>60852024012611551413351</v>
      </c>
      <c r="C546" s="7" t="str">
        <f t="shared" si="10"/>
        <v>0302</v>
      </c>
      <c r="D546" s="7" t="s">
        <v>10</v>
      </c>
      <c r="E546" s="7" t="s">
        <v>11</v>
      </c>
      <c r="F546" s="7" t="str">
        <f>"李莹"</f>
        <v>李莹</v>
      </c>
    </row>
    <row r="547" spans="1:6" ht="30" customHeight="1">
      <c r="A547" s="7">
        <v>545</v>
      </c>
      <c r="B547" s="7" t="str">
        <f>"60852024012609590513076"</f>
        <v>60852024012609590513076</v>
      </c>
      <c r="C547" s="7" t="str">
        <f t="shared" si="10"/>
        <v>0302</v>
      </c>
      <c r="D547" s="7" t="s">
        <v>10</v>
      </c>
      <c r="E547" s="7" t="s">
        <v>11</v>
      </c>
      <c r="F547" s="7" t="str">
        <f>"罗昌庆"</f>
        <v>罗昌庆</v>
      </c>
    </row>
    <row r="548" spans="1:6" ht="30" customHeight="1">
      <c r="A548" s="7">
        <v>546</v>
      </c>
      <c r="B548" s="7" t="str">
        <f>"60852024012612314813399"</f>
        <v>60852024012612314813399</v>
      </c>
      <c r="C548" s="7" t="str">
        <f t="shared" si="10"/>
        <v>0302</v>
      </c>
      <c r="D548" s="7" t="s">
        <v>10</v>
      </c>
      <c r="E548" s="7" t="s">
        <v>11</v>
      </c>
      <c r="F548" s="7" t="str">
        <f>"李玉"</f>
        <v>李玉</v>
      </c>
    </row>
    <row r="549" spans="1:6" ht="30" customHeight="1">
      <c r="A549" s="7">
        <v>547</v>
      </c>
      <c r="B549" s="7" t="str">
        <f>"60852024012612364713408"</f>
        <v>60852024012612364713408</v>
      </c>
      <c r="C549" s="7" t="str">
        <f t="shared" si="10"/>
        <v>0302</v>
      </c>
      <c r="D549" s="7" t="s">
        <v>10</v>
      </c>
      <c r="E549" s="7" t="s">
        <v>11</v>
      </c>
      <c r="F549" s="7" t="str">
        <f>"崔一舟"</f>
        <v>崔一舟</v>
      </c>
    </row>
    <row r="550" spans="1:6" ht="30" customHeight="1">
      <c r="A550" s="7">
        <v>548</v>
      </c>
      <c r="B550" s="7" t="str">
        <f>"60852024012613055513453"</f>
        <v>60852024012613055513453</v>
      </c>
      <c r="C550" s="7" t="str">
        <f t="shared" si="10"/>
        <v>0302</v>
      </c>
      <c r="D550" s="7" t="s">
        <v>10</v>
      </c>
      <c r="E550" s="7" t="s">
        <v>11</v>
      </c>
      <c r="F550" s="7" t="str">
        <f>"罗友良"</f>
        <v>罗友良</v>
      </c>
    </row>
    <row r="551" spans="1:6" ht="30" customHeight="1">
      <c r="A551" s="7">
        <v>549</v>
      </c>
      <c r="B551" s="7" t="str">
        <f>"60852024012613393913495"</f>
        <v>60852024012613393913495</v>
      </c>
      <c r="C551" s="7" t="str">
        <f t="shared" si="10"/>
        <v>0302</v>
      </c>
      <c r="D551" s="7" t="s">
        <v>10</v>
      </c>
      <c r="E551" s="7" t="s">
        <v>11</v>
      </c>
      <c r="F551" s="7" t="str">
        <f>"陈欣仪"</f>
        <v>陈欣仪</v>
      </c>
    </row>
    <row r="552" spans="1:6" ht="30" customHeight="1">
      <c r="A552" s="7">
        <v>550</v>
      </c>
      <c r="B552" s="7" t="str">
        <f>"60852024012612174413380"</f>
        <v>60852024012612174413380</v>
      </c>
      <c r="C552" s="7" t="str">
        <f t="shared" si="10"/>
        <v>0302</v>
      </c>
      <c r="D552" s="7" t="s">
        <v>10</v>
      </c>
      <c r="E552" s="7" t="s">
        <v>11</v>
      </c>
      <c r="F552" s="7" t="str">
        <f>"吴奇鹏"</f>
        <v>吴奇鹏</v>
      </c>
    </row>
    <row r="553" spans="1:6" ht="30" customHeight="1">
      <c r="A553" s="7">
        <v>551</v>
      </c>
      <c r="B553" s="7" t="str">
        <f>"60852024012610020713088"</f>
        <v>60852024012610020713088</v>
      </c>
      <c r="C553" s="7" t="str">
        <f t="shared" si="10"/>
        <v>0302</v>
      </c>
      <c r="D553" s="7" t="s">
        <v>10</v>
      </c>
      <c r="E553" s="7" t="s">
        <v>11</v>
      </c>
      <c r="F553" s="7" t="str">
        <f>"徐敏"</f>
        <v>徐敏</v>
      </c>
    </row>
    <row r="554" spans="1:6" ht="30" customHeight="1">
      <c r="A554" s="7">
        <v>552</v>
      </c>
      <c r="B554" s="7" t="str">
        <f>"60852024012612183713381"</f>
        <v>60852024012612183713381</v>
      </c>
      <c r="C554" s="7" t="str">
        <f t="shared" si="10"/>
        <v>0302</v>
      </c>
      <c r="D554" s="7" t="s">
        <v>10</v>
      </c>
      <c r="E554" s="7" t="s">
        <v>11</v>
      </c>
      <c r="F554" s="7" t="str">
        <f>"郑润"</f>
        <v>郑润</v>
      </c>
    </row>
    <row r="555" spans="1:6" ht="30" customHeight="1">
      <c r="A555" s="7">
        <v>553</v>
      </c>
      <c r="B555" s="7" t="str">
        <f>"60852024012614000513517"</f>
        <v>60852024012614000513517</v>
      </c>
      <c r="C555" s="7" t="str">
        <f t="shared" si="10"/>
        <v>0302</v>
      </c>
      <c r="D555" s="7" t="s">
        <v>10</v>
      </c>
      <c r="E555" s="7" t="s">
        <v>11</v>
      </c>
      <c r="F555" s="7" t="str">
        <f>"洪莹莹"</f>
        <v>洪莹莹</v>
      </c>
    </row>
    <row r="556" spans="1:6" ht="30" customHeight="1">
      <c r="A556" s="7">
        <v>554</v>
      </c>
      <c r="B556" s="7" t="str">
        <f>"60852024012614095613531"</f>
        <v>60852024012614095613531</v>
      </c>
      <c r="C556" s="7" t="str">
        <f t="shared" si="10"/>
        <v>0302</v>
      </c>
      <c r="D556" s="7" t="s">
        <v>10</v>
      </c>
      <c r="E556" s="7" t="s">
        <v>11</v>
      </c>
      <c r="F556" s="7" t="str">
        <f>"王丹"</f>
        <v>王丹</v>
      </c>
    </row>
    <row r="557" spans="1:6" ht="30" customHeight="1">
      <c r="A557" s="7">
        <v>555</v>
      </c>
      <c r="B557" s="7" t="str">
        <f>"60852024012613504713508"</f>
        <v>60852024012613504713508</v>
      </c>
      <c r="C557" s="7" t="str">
        <f t="shared" si="10"/>
        <v>0302</v>
      </c>
      <c r="D557" s="7" t="s">
        <v>10</v>
      </c>
      <c r="E557" s="7" t="s">
        <v>11</v>
      </c>
      <c r="F557" s="7" t="str">
        <f>"吴悦琪"</f>
        <v>吴悦琪</v>
      </c>
    </row>
    <row r="558" spans="1:6" ht="30" customHeight="1">
      <c r="A558" s="7">
        <v>556</v>
      </c>
      <c r="B558" s="7" t="str">
        <f>"60852024012614545813606"</f>
        <v>60852024012614545813606</v>
      </c>
      <c r="C558" s="7" t="str">
        <f t="shared" si="10"/>
        <v>0302</v>
      </c>
      <c r="D558" s="7" t="s">
        <v>10</v>
      </c>
      <c r="E558" s="7" t="s">
        <v>11</v>
      </c>
      <c r="F558" s="7" t="str">
        <f>"吕敏"</f>
        <v>吕敏</v>
      </c>
    </row>
    <row r="559" spans="1:6" ht="30" customHeight="1">
      <c r="A559" s="7">
        <v>557</v>
      </c>
      <c r="B559" s="7" t="str">
        <f>"60852024012614440813587"</f>
        <v>60852024012614440813587</v>
      </c>
      <c r="C559" s="7" t="str">
        <f t="shared" si="10"/>
        <v>0302</v>
      </c>
      <c r="D559" s="7" t="s">
        <v>10</v>
      </c>
      <c r="E559" s="7" t="s">
        <v>11</v>
      </c>
      <c r="F559" s="7" t="str">
        <f>"徐子嵋"</f>
        <v>徐子嵋</v>
      </c>
    </row>
    <row r="560" spans="1:6" ht="30" customHeight="1">
      <c r="A560" s="7">
        <v>558</v>
      </c>
      <c r="B560" s="7" t="str">
        <f>"60852024012614343813562"</f>
        <v>60852024012614343813562</v>
      </c>
      <c r="C560" s="7" t="str">
        <f t="shared" si="10"/>
        <v>0302</v>
      </c>
      <c r="D560" s="7" t="s">
        <v>10</v>
      </c>
      <c r="E560" s="7" t="s">
        <v>11</v>
      </c>
      <c r="F560" s="7" t="str">
        <f>"柳志华"</f>
        <v>柳志华</v>
      </c>
    </row>
    <row r="561" spans="1:6" ht="30" customHeight="1">
      <c r="A561" s="7">
        <v>559</v>
      </c>
      <c r="B561" s="7" t="str">
        <f>"60852024012615003813615"</f>
        <v>60852024012615003813615</v>
      </c>
      <c r="C561" s="7" t="str">
        <f t="shared" si="10"/>
        <v>0302</v>
      </c>
      <c r="D561" s="7" t="s">
        <v>10</v>
      </c>
      <c r="E561" s="7" t="s">
        <v>11</v>
      </c>
      <c r="F561" s="7" t="str">
        <f>"郭海霞"</f>
        <v>郭海霞</v>
      </c>
    </row>
    <row r="562" spans="1:6" ht="30" customHeight="1">
      <c r="A562" s="7">
        <v>560</v>
      </c>
      <c r="B562" s="7" t="str">
        <f>"60852024012615085813628"</f>
        <v>60852024012615085813628</v>
      </c>
      <c r="C562" s="7" t="str">
        <f t="shared" si="10"/>
        <v>0302</v>
      </c>
      <c r="D562" s="7" t="s">
        <v>10</v>
      </c>
      <c r="E562" s="7" t="s">
        <v>11</v>
      </c>
      <c r="F562" s="7" t="str">
        <f>"李子霓"</f>
        <v>李子霓</v>
      </c>
    </row>
    <row r="563" spans="1:6" ht="30" customHeight="1">
      <c r="A563" s="7">
        <v>561</v>
      </c>
      <c r="B563" s="7" t="str">
        <f>"60852024012614403213577"</f>
        <v>60852024012614403213577</v>
      </c>
      <c r="C563" s="7" t="str">
        <f t="shared" si="10"/>
        <v>0302</v>
      </c>
      <c r="D563" s="7" t="s">
        <v>10</v>
      </c>
      <c r="E563" s="7" t="s">
        <v>11</v>
      </c>
      <c r="F563" s="7" t="str">
        <f>"廖桂颖"</f>
        <v>廖桂颖</v>
      </c>
    </row>
    <row r="564" spans="1:6" ht="30" customHeight="1">
      <c r="A564" s="7">
        <v>562</v>
      </c>
      <c r="B564" s="7" t="str">
        <f>"60852024012615042713622"</f>
        <v>60852024012615042713622</v>
      </c>
      <c r="C564" s="7" t="str">
        <f t="shared" si="10"/>
        <v>0302</v>
      </c>
      <c r="D564" s="7" t="s">
        <v>10</v>
      </c>
      <c r="E564" s="7" t="s">
        <v>11</v>
      </c>
      <c r="F564" s="7" t="str">
        <f>"莫荣坤"</f>
        <v>莫荣坤</v>
      </c>
    </row>
    <row r="565" spans="1:6" ht="30" customHeight="1">
      <c r="A565" s="7">
        <v>563</v>
      </c>
      <c r="B565" s="7" t="str">
        <f>"60852024012615344613672"</f>
        <v>60852024012615344613672</v>
      </c>
      <c r="C565" s="7" t="str">
        <f t="shared" si="10"/>
        <v>0302</v>
      </c>
      <c r="D565" s="7" t="s">
        <v>10</v>
      </c>
      <c r="E565" s="7" t="s">
        <v>11</v>
      </c>
      <c r="F565" s="7" t="str">
        <f>"陈泰松"</f>
        <v>陈泰松</v>
      </c>
    </row>
    <row r="566" spans="1:6" ht="30" customHeight="1">
      <c r="A566" s="7">
        <v>564</v>
      </c>
      <c r="B566" s="7" t="str">
        <f>"60852024012615323613668"</f>
        <v>60852024012615323613668</v>
      </c>
      <c r="C566" s="7" t="str">
        <f t="shared" si="10"/>
        <v>0302</v>
      </c>
      <c r="D566" s="7" t="s">
        <v>10</v>
      </c>
      <c r="E566" s="7" t="s">
        <v>11</v>
      </c>
      <c r="F566" s="7" t="str">
        <f>"吴肖候"</f>
        <v>吴肖候</v>
      </c>
    </row>
    <row r="567" spans="1:6" ht="30" customHeight="1">
      <c r="A567" s="7">
        <v>565</v>
      </c>
      <c r="B567" s="7" t="str">
        <f>"60852024012609594813081"</f>
        <v>60852024012609594813081</v>
      </c>
      <c r="C567" s="7" t="str">
        <f t="shared" si="10"/>
        <v>0302</v>
      </c>
      <c r="D567" s="7" t="s">
        <v>10</v>
      </c>
      <c r="E567" s="7" t="s">
        <v>11</v>
      </c>
      <c r="F567" s="7" t="str">
        <f>"唐闻温"</f>
        <v>唐闻温</v>
      </c>
    </row>
    <row r="568" spans="1:6" ht="30" customHeight="1">
      <c r="A568" s="7">
        <v>566</v>
      </c>
      <c r="B568" s="7" t="str">
        <f>"60852024012616141613740"</f>
        <v>60852024012616141613740</v>
      </c>
      <c r="C568" s="7" t="str">
        <f t="shared" si="10"/>
        <v>0302</v>
      </c>
      <c r="D568" s="7" t="s">
        <v>10</v>
      </c>
      <c r="E568" s="7" t="s">
        <v>11</v>
      </c>
      <c r="F568" s="7" t="str">
        <f>"丁晓媚"</f>
        <v>丁晓媚</v>
      </c>
    </row>
    <row r="569" spans="1:6" ht="30" customHeight="1">
      <c r="A569" s="7">
        <v>567</v>
      </c>
      <c r="B569" s="7" t="str">
        <f>"60852024012615473513691"</f>
        <v>60852024012615473513691</v>
      </c>
      <c r="C569" s="7" t="str">
        <f t="shared" si="10"/>
        <v>0302</v>
      </c>
      <c r="D569" s="7" t="s">
        <v>10</v>
      </c>
      <c r="E569" s="7" t="s">
        <v>11</v>
      </c>
      <c r="F569" s="7" t="str">
        <f>"郑蕙"</f>
        <v>郑蕙</v>
      </c>
    </row>
    <row r="570" spans="1:6" ht="30" customHeight="1">
      <c r="A570" s="7">
        <v>568</v>
      </c>
      <c r="B570" s="7" t="str">
        <f>"60852024012616033013723"</f>
        <v>60852024012616033013723</v>
      </c>
      <c r="C570" s="7" t="str">
        <f t="shared" si="10"/>
        <v>0302</v>
      </c>
      <c r="D570" s="7" t="s">
        <v>10</v>
      </c>
      <c r="E570" s="7" t="s">
        <v>11</v>
      </c>
      <c r="F570" s="7" t="str">
        <f>"林燕"</f>
        <v>林燕</v>
      </c>
    </row>
    <row r="571" spans="1:6" ht="30" customHeight="1">
      <c r="A571" s="7">
        <v>569</v>
      </c>
      <c r="B571" s="7" t="str">
        <f>"60852024012616000613714"</f>
        <v>60852024012616000613714</v>
      </c>
      <c r="C571" s="7" t="str">
        <f t="shared" si="10"/>
        <v>0302</v>
      </c>
      <c r="D571" s="7" t="s">
        <v>10</v>
      </c>
      <c r="E571" s="7" t="s">
        <v>11</v>
      </c>
      <c r="F571" s="7" t="str">
        <f>"蒙祉伊"</f>
        <v>蒙祉伊</v>
      </c>
    </row>
    <row r="572" spans="1:6" ht="30" customHeight="1">
      <c r="A572" s="7">
        <v>570</v>
      </c>
      <c r="B572" s="7" t="str">
        <f>"60852024012616294613759"</f>
        <v>60852024012616294613759</v>
      </c>
      <c r="C572" s="7" t="str">
        <f t="shared" si="10"/>
        <v>0302</v>
      </c>
      <c r="D572" s="7" t="s">
        <v>10</v>
      </c>
      <c r="E572" s="7" t="s">
        <v>11</v>
      </c>
      <c r="F572" s="7" t="str">
        <f>"李美清"</f>
        <v>李美清</v>
      </c>
    </row>
    <row r="573" spans="1:6" ht="30" customHeight="1">
      <c r="A573" s="7">
        <v>571</v>
      </c>
      <c r="B573" s="7" t="str">
        <f>"60852024012616232013753"</f>
        <v>60852024012616232013753</v>
      </c>
      <c r="C573" s="7" t="str">
        <f t="shared" si="10"/>
        <v>0302</v>
      </c>
      <c r="D573" s="7" t="s">
        <v>10</v>
      </c>
      <c r="E573" s="7" t="s">
        <v>11</v>
      </c>
      <c r="F573" s="7" t="str">
        <f>"黄华惠"</f>
        <v>黄华惠</v>
      </c>
    </row>
    <row r="574" spans="1:6" ht="30" customHeight="1">
      <c r="A574" s="7">
        <v>572</v>
      </c>
      <c r="B574" s="7" t="str">
        <f>"60852024012617145313827"</f>
        <v>60852024012617145313827</v>
      </c>
      <c r="C574" s="7" t="str">
        <f t="shared" si="10"/>
        <v>0302</v>
      </c>
      <c r="D574" s="7" t="s">
        <v>10</v>
      </c>
      <c r="E574" s="7" t="s">
        <v>11</v>
      </c>
      <c r="F574" s="7" t="str">
        <f>"曾小凤"</f>
        <v>曾小凤</v>
      </c>
    </row>
    <row r="575" spans="1:6" ht="30" customHeight="1">
      <c r="A575" s="7">
        <v>573</v>
      </c>
      <c r="B575" s="7" t="str">
        <f>"60852024012616522513789"</f>
        <v>60852024012616522513789</v>
      </c>
      <c r="C575" s="7" t="str">
        <f t="shared" si="10"/>
        <v>0302</v>
      </c>
      <c r="D575" s="7" t="s">
        <v>10</v>
      </c>
      <c r="E575" s="7" t="s">
        <v>11</v>
      </c>
      <c r="F575" s="7" t="str">
        <f>"王虹杰"</f>
        <v>王虹杰</v>
      </c>
    </row>
    <row r="576" spans="1:6" ht="30" customHeight="1">
      <c r="A576" s="7">
        <v>574</v>
      </c>
      <c r="B576" s="7" t="str">
        <f>"60852024012617174113830"</f>
        <v>60852024012617174113830</v>
      </c>
      <c r="C576" s="7" t="str">
        <f t="shared" si="10"/>
        <v>0302</v>
      </c>
      <c r="D576" s="7" t="s">
        <v>10</v>
      </c>
      <c r="E576" s="7" t="s">
        <v>11</v>
      </c>
      <c r="F576" s="7" t="str">
        <f>"云飞雪"</f>
        <v>云飞雪</v>
      </c>
    </row>
    <row r="577" spans="1:6" ht="30" customHeight="1">
      <c r="A577" s="7">
        <v>575</v>
      </c>
      <c r="B577" s="7" t="str">
        <f>"60852024012609581413067"</f>
        <v>60852024012609581413067</v>
      </c>
      <c r="C577" s="7" t="str">
        <f t="shared" si="10"/>
        <v>0302</v>
      </c>
      <c r="D577" s="7" t="s">
        <v>10</v>
      </c>
      <c r="E577" s="7" t="s">
        <v>11</v>
      </c>
      <c r="F577" s="7" t="str">
        <f>"林欣慧"</f>
        <v>林欣慧</v>
      </c>
    </row>
    <row r="578" spans="1:6" ht="30" customHeight="1">
      <c r="A578" s="7">
        <v>576</v>
      </c>
      <c r="B578" s="7" t="str">
        <f>"60852024012617035213811"</f>
        <v>60852024012617035213811</v>
      </c>
      <c r="C578" s="7" t="str">
        <f t="shared" si="10"/>
        <v>0302</v>
      </c>
      <c r="D578" s="7" t="s">
        <v>10</v>
      </c>
      <c r="E578" s="7" t="s">
        <v>11</v>
      </c>
      <c r="F578" s="7" t="str">
        <f>"何源"</f>
        <v>何源</v>
      </c>
    </row>
    <row r="579" spans="1:6" ht="30" customHeight="1">
      <c r="A579" s="7">
        <v>577</v>
      </c>
      <c r="B579" s="7" t="str">
        <f>"60852024012617473513866"</f>
        <v>60852024012617473513866</v>
      </c>
      <c r="C579" s="7" t="str">
        <f t="shared" si="10"/>
        <v>0302</v>
      </c>
      <c r="D579" s="7" t="s">
        <v>10</v>
      </c>
      <c r="E579" s="7" t="s">
        <v>11</v>
      </c>
      <c r="F579" s="7" t="str">
        <f>"邓尾全"</f>
        <v>邓尾全</v>
      </c>
    </row>
    <row r="580" spans="1:6" ht="30" customHeight="1">
      <c r="A580" s="7">
        <v>578</v>
      </c>
      <c r="B580" s="7" t="str">
        <f>"60852024012616542913795"</f>
        <v>60852024012616542913795</v>
      </c>
      <c r="C580" s="7" t="str">
        <f t="shared" si="10"/>
        <v>0302</v>
      </c>
      <c r="D580" s="7" t="s">
        <v>10</v>
      </c>
      <c r="E580" s="7" t="s">
        <v>11</v>
      </c>
      <c r="F580" s="7" t="str">
        <f>"黄博知"</f>
        <v>黄博知</v>
      </c>
    </row>
    <row r="581" spans="1:6" ht="30" customHeight="1">
      <c r="A581" s="7">
        <v>579</v>
      </c>
      <c r="B581" s="7" t="str">
        <f>"60852024012618193813887"</f>
        <v>60852024012618193813887</v>
      </c>
      <c r="C581" s="7" t="str">
        <f t="shared" si="10"/>
        <v>0302</v>
      </c>
      <c r="D581" s="7" t="s">
        <v>10</v>
      </c>
      <c r="E581" s="7" t="s">
        <v>11</v>
      </c>
      <c r="F581" s="7" t="str">
        <f>"叶泰昕"</f>
        <v>叶泰昕</v>
      </c>
    </row>
    <row r="582" spans="1:6" ht="30" customHeight="1">
      <c r="A582" s="7">
        <v>580</v>
      </c>
      <c r="B582" s="7" t="str">
        <f>"60852024012618424113908"</f>
        <v>60852024012618424113908</v>
      </c>
      <c r="C582" s="7" t="str">
        <f t="shared" si="10"/>
        <v>0302</v>
      </c>
      <c r="D582" s="7" t="s">
        <v>10</v>
      </c>
      <c r="E582" s="7" t="s">
        <v>11</v>
      </c>
      <c r="F582" s="7" t="str">
        <f>"杨海琳"</f>
        <v>杨海琳</v>
      </c>
    </row>
    <row r="583" spans="1:6" ht="30" customHeight="1">
      <c r="A583" s="7">
        <v>581</v>
      </c>
      <c r="B583" s="7" t="str">
        <f>"60852024012610500013215"</f>
        <v>60852024012610500013215</v>
      </c>
      <c r="C583" s="7" t="str">
        <f t="shared" si="10"/>
        <v>0302</v>
      </c>
      <c r="D583" s="7" t="s">
        <v>10</v>
      </c>
      <c r="E583" s="7" t="s">
        <v>11</v>
      </c>
      <c r="F583" s="7" t="str">
        <f>"王根州"</f>
        <v>王根州</v>
      </c>
    </row>
    <row r="584" spans="1:6" ht="30" customHeight="1">
      <c r="A584" s="7">
        <v>582</v>
      </c>
      <c r="B584" s="7" t="str">
        <f>"60852024012615160313642"</f>
        <v>60852024012615160313642</v>
      </c>
      <c r="C584" s="7" t="str">
        <f t="shared" si="10"/>
        <v>0302</v>
      </c>
      <c r="D584" s="7" t="s">
        <v>10</v>
      </c>
      <c r="E584" s="7" t="s">
        <v>11</v>
      </c>
      <c r="F584" s="7" t="str">
        <f>"张明旭"</f>
        <v>张明旭</v>
      </c>
    </row>
    <row r="585" spans="1:6" ht="30" customHeight="1">
      <c r="A585" s="7">
        <v>583</v>
      </c>
      <c r="B585" s="7" t="str">
        <f>"60852024012618520113916"</f>
        <v>60852024012618520113916</v>
      </c>
      <c r="C585" s="7" t="str">
        <f t="shared" si="10"/>
        <v>0302</v>
      </c>
      <c r="D585" s="7" t="s">
        <v>10</v>
      </c>
      <c r="E585" s="7" t="s">
        <v>11</v>
      </c>
      <c r="F585" s="7" t="str">
        <f>"陈佳璐"</f>
        <v>陈佳璐</v>
      </c>
    </row>
    <row r="586" spans="1:6" ht="30" customHeight="1">
      <c r="A586" s="7">
        <v>584</v>
      </c>
      <c r="B586" s="7" t="str">
        <f>"60852024012616014513718"</f>
        <v>60852024012616014513718</v>
      </c>
      <c r="C586" s="7" t="str">
        <f t="shared" si="10"/>
        <v>0302</v>
      </c>
      <c r="D586" s="7" t="s">
        <v>10</v>
      </c>
      <c r="E586" s="7" t="s">
        <v>11</v>
      </c>
      <c r="F586" s="7" t="str">
        <f>"曹楠"</f>
        <v>曹楠</v>
      </c>
    </row>
    <row r="587" spans="1:6" ht="30" customHeight="1">
      <c r="A587" s="7">
        <v>585</v>
      </c>
      <c r="B587" s="7" t="str">
        <f>"60852024012609432113020"</f>
        <v>60852024012609432113020</v>
      </c>
      <c r="C587" s="7" t="str">
        <f t="shared" si="10"/>
        <v>0302</v>
      </c>
      <c r="D587" s="7" t="s">
        <v>10</v>
      </c>
      <c r="E587" s="7" t="s">
        <v>11</v>
      </c>
      <c r="F587" s="7" t="str">
        <f>"吴钟民"</f>
        <v>吴钟民</v>
      </c>
    </row>
    <row r="588" spans="1:6" ht="30" customHeight="1">
      <c r="A588" s="7">
        <v>586</v>
      </c>
      <c r="B588" s="7" t="str">
        <f>"60852024012618254813891"</f>
        <v>60852024012618254813891</v>
      </c>
      <c r="C588" s="7" t="str">
        <f t="shared" si="10"/>
        <v>0302</v>
      </c>
      <c r="D588" s="7" t="s">
        <v>10</v>
      </c>
      <c r="E588" s="7" t="s">
        <v>11</v>
      </c>
      <c r="F588" s="7" t="str">
        <f>"梁馨予"</f>
        <v>梁馨予</v>
      </c>
    </row>
    <row r="589" spans="1:6" ht="30" customHeight="1">
      <c r="A589" s="7">
        <v>587</v>
      </c>
      <c r="B589" s="7" t="str">
        <f>"60852024012619432713959"</f>
        <v>60852024012619432713959</v>
      </c>
      <c r="C589" s="7" t="str">
        <f aca="true" t="shared" si="11" ref="C589:C652">"0302"</f>
        <v>0302</v>
      </c>
      <c r="D589" s="7" t="s">
        <v>10</v>
      </c>
      <c r="E589" s="7" t="s">
        <v>11</v>
      </c>
      <c r="F589" s="7" t="str">
        <f>"符秋桃"</f>
        <v>符秋桃</v>
      </c>
    </row>
    <row r="590" spans="1:6" ht="30" customHeight="1">
      <c r="A590" s="7">
        <v>588</v>
      </c>
      <c r="B590" s="7" t="str">
        <f>"60852024012621222714040"</f>
        <v>60852024012621222714040</v>
      </c>
      <c r="C590" s="7" t="str">
        <f t="shared" si="11"/>
        <v>0302</v>
      </c>
      <c r="D590" s="7" t="s">
        <v>10</v>
      </c>
      <c r="E590" s="7" t="s">
        <v>11</v>
      </c>
      <c r="F590" s="7" t="str">
        <f>"陈贤鹏"</f>
        <v>陈贤鹏</v>
      </c>
    </row>
    <row r="591" spans="1:6" ht="30" customHeight="1">
      <c r="A591" s="7">
        <v>589</v>
      </c>
      <c r="B591" s="7" t="str">
        <f>"60852024012622091114079"</f>
        <v>60852024012622091114079</v>
      </c>
      <c r="C591" s="7" t="str">
        <f t="shared" si="11"/>
        <v>0302</v>
      </c>
      <c r="D591" s="7" t="s">
        <v>10</v>
      </c>
      <c r="E591" s="7" t="s">
        <v>11</v>
      </c>
      <c r="F591" s="7" t="str">
        <f>"符小红"</f>
        <v>符小红</v>
      </c>
    </row>
    <row r="592" spans="1:6" ht="30" customHeight="1">
      <c r="A592" s="7">
        <v>590</v>
      </c>
      <c r="B592" s="7" t="str">
        <f>"60852024012622111914083"</f>
        <v>60852024012622111914083</v>
      </c>
      <c r="C592" s="7" t="str">
        <f t="shared" si="11"/>
        <v>0302</v>
      </c>
      <c r="D592" s="7" t="s">
        <v>10</v>
      </c>
      <c r="E592" s="7" t="s">
        <v>11</v>
      </c>
      <c r="F592" s="7" t="str">
        <f>"张凯"</f>
        <v>张凯</v>
      </c>
    </row>
    <row r="593" spans="1:6" ht="30" customHeight="1">
      <c r="A593" s="7">
        <v>591</v>
      </c>
      <c r="B593" s="7" t="str">
        <f>"60852024012622291014090"</f>
        <v>60852024012622291014090</v>
      </c>
      <c r="C593" s="7" t="str">
        <f t="shared" si="11"/>
        <v>0302</v>
      </c>
      <c r="D593" s="7" t="s">
        <v>10</v>
      </c>
      <c r="E593" s="7" t="s">
        <v>11</v>
      </c>
      <c r="F593" s="7" t="str">
        <f>"邢晓红"</f>
        <v>邢晓红</v>
      </c>
    </row>
    <row r="594" spans="1:6" ht="30" customHeight="1">
      <c r="A594" s="7">
        <v>592</v>
      </c>
      <c r="B594" s="7" t="str">
        <f>"60852024012610203113141"</f>
        <v>60852024012610203113141</v>
      </c>
      <c r="C594" s="7" t="str">
        <f t="shared" si="11"/>
        <v>0302</v>
      </c>
      <c r="D594" s="7" t="s">
        <v>10</v>
      </c>
      <c r="E594" s="7" t="s">
        <v>11</v>
      </c>
      <c r="F594" s="7" t="str">
        <f>"刘东"</f>
        <v>刘东</v>
      </c>
    </row>
    <row r="595" spans="1:6" ht="30" customHeight="1">
      <c r="A595" s="7">
        <v>593</v>
      </c>
      <c r="B595" s="7" t="str">
        <f>"60852024012622292914091"</f>
        <v>60852024012622292914091</v>
      </c>
      <c r="C595" s="7" t="str">
        <f t="shared" si="11"/>
        <v>0302</v>
      </c>
      <c r="D595" s="7" t="s">
        <v>10</v>
      </c>
      <c r="E595" s="7" t="s">
        <v>11</v>
      </c>
      <c r="F595" s="7" t="str">
        <f>"叶柳芬"</f>
        <v>叶柳芬</v>
      </c>
    </row>
    <row r="596" spans="1:6" ht="30" customHeight="1">
      <c r="A596" s="7">
        <v>594</v>
      </c>
      <c r="B596" s="7" t="str">
        <f>"60852024012700485014143"</f>
        <v>60852024012700485014143</v>
      </c>
      <c r="C596" s="7" t="str">
        <f t="shared" si="11"/>
        <v>0302</v>
      </c>
      <c r="D596" s="7" t="s">
        <v>10</v>
      </c>
      <c r="E596" s="7" t="s">
        <v>11</v>
      </c>
      <c r="F596" s="7" t="str">
        <f>"林子超"</f>
        <v>林子超</v>
      </c>
    </row>
    <row r="597" spans="1:6" ht="30" customHeight="1">
      <c r="A597" s="7">
        <v>595</v>
      </c>
      <c r="B597" s="7" t="str">
        <f>"60852024012709045714168"</f>
        <v>60852024012709045714168</v>
      </c>
      <c r="C597" s="7" t="str">
        <f t="shared" si="11"/>
        <v>0302</v>
      </c>
      <c r="D597" s="7" t="s">
        <v>10</v>
      </c>
      <c r="E597" s="7" t="s">
        <v>11</v>
      </c>
      <c r="F597" s="7" t="str">
        <f>"覃议锋"</f>
        <v>覃议锋</v>
      </c>
    </row>
    <row r="598" spans="1:6" ht="30" customHeight="1">
      <c r="A598" s="7">
        <v>596</v>
      </c>
      <c r="B598" s="7" t="str">
        <f>"60852024012709544214185"</f>
        <v>60852024012709544214185</v>
      </c>
      <c r="C598" s="7" t="str">
        <f t="shared" si="11"/>
        <v>0302</v>
      </c>
      <c r="D598" s="7" t="s">
        <v>10</v>
      </c>
      <c r="E598" s="7" t="s">
        <v>11</v>
      </c>
      <c r="F598" s="7" t="str">
        <f>"王洋"</f>
        <v>王洋</v>
      </c>
    </row>
    <row r="599" spans="1:6" ht="30" customHeight="1">
      <c r="A599" s="7">
        <v>597</v>
      </c>
      <c r="B599" s="7" t="str">
        <f>"60852024012710382614200"</f>
        <v>60852024012710382614200</v>
      </c>
      <c r="C599" s="7" t="str">
        <f t="shared" si="11"/>
        <v>0302</v>
      </c>
      <c r="D599" s="7" t="s">
        <v>10</v>
      </c>
      <c r="E599" s="7" t="s">
        <v>11</v>
      </c>
      <c r="F599" s="7" t="str">
        <f>"王崇财"</f>
        <v>王崇财</v>
      </c>
    </row>
    <row r="600" spans="1:6" ht="30" customHeight="1">
      <c r="A600" s="7">
        <v>598</v>
      </c>
      <c r="B600" s="7" t="str">
        <f>"60852024012710524914206"</f>
        <v>60852024012710524914206</v>
      </c>
      <c r="C600" s="7" t="str">
        <f t="shared" si="11"/>
        <v>0302</v>
      </c>
      <c r="D600" s="7" t="s">
        <v>10</v>
      </c>
      <c r="E600" s="7" t="s">
        <v>11</v>
      </c>
      <c r="F600" s="7" t="str">
        <f>"金叶"</f>
        <v>金叶</v>
      </c>
    </row>
    <row r="601" spans="1:6" ht="30" customHeight="1">
      <c r="A601" s="7">
        <v>599</v>
      </c>
      <c r="B601" s="7" t="str">
        <f>"60852024012711122014222"</f>
        <v>60852024012711122014222</v>
      </c>
      <c r="C601" s="7" t="str">
        <f t="shared" si="11"/>
        <v>0302</v>
      </c>
      <c r="D601" s="7" t="s">
        <v>10</v>
      </c>
      <c r="E601" s="7" t="s">
        <v>11</v>
      </c>
      <c r="F601" s="7" t="str">
        <f>"王雪超"</f>
        <v>王雪超</v>
      </c>
    </row>
    <row r="602" spans="1:6" ht="30" customHeight="1">
      <c r="A602" s="7">
        <v>600</v>
      </c>
      <c r="B602" s="7" t="str">
        <f>"60852024012711382114234"</f>
        <v>60852024012711382114234</v>
      </c>
      <c r="C602" s="7" t="str">
        <f t="shared" si="11"/>
        <v>0302</v>
      </c>
      <c r="D602" s="7" t="s">
        <v>10</v>
      </c>
      <c r="E602" s="7" t="s">
        <v>11</v>
      </c>
      <c r="F602" s="7" t="str">
        <f>"孙令统"</f>
        <v>孙令统</v>
      </c>
    </row>
    <row r="603" spans="1:6" ht="30" customHeight="1">
      <c r="A603" s="7">
        <v>601</v>
      </c>
      <c r="B603" s="7" t="str">
        <f>"60852024012610510113219"</f>
        <v>60852024012610510113219</v>
      </c>
      <c r="C603" s="7" t="str">
        <f t="shared" si="11"/>
        <v>0302</v>
      </c>
      <c r="D603" s="7" t="s">
        <v>10</v>
      </c>
      <c r="E603" s="7" t="s">
        <v>11</v>
      </c>
      <c r="F603" s="7" t="str">
        <f>"林树德"</f>
        <v>林树德</v>
      </c>
    </row>
    <row r="604" spans="1:6" ht="30" customHeight="1">
      <c r="A604" s="7">
        <v>602</v>
      </c>
      <c r="B604" s="7" t="str">
        <f>"60852024012711433214238"</f>
        <v>60852024012711433214238</v>
      </c>
      <c r="C604" s="7" t="str">
        <f t="shared" si="11"/>
        <v>0302</v>
      </c>
      <c r="D604" s="7" t="s">
        <v>10</v>
      </c>
      <c r="E604" s="7" t="s">
        <v>11</v>
      </c>
      <c r="F604" s="7" t="str">
        <f>"樊星"</f>
        <v>樊星</v>
      </c>
    </row>
    <row r="605" spans="1:6" ht="30" customHeight="1">
      <c r="A605" s="7">
        <v>603</v>
      </c>
      <c r="B605" s="7" t="str">
        <f>"60852024012713392514296"</f>
        <v>60852024012713392514296</v>
      </c>
      <c r="C605" s="7" t="str">
        <f t="shared" si="11"/>
        <v>0302</v>
      </c>
      <c r="D605" s="7" t="s">
        <v>10</v>
      </c>
      <c r="E605" s="7" t="s">
        <v>11</v>
      </c>
      <c r="F605" s="7" t="str">
        <f>"官业婕"</f>
        <v>官业婕</v>
      </c>
    </row>
    <row r="606" spans="1:6" ht="30" customHeight="1">
      <c r="A606" s="7">
        <v>604</v>
      </c>
      <c r="B606" s="7" t="str">
        <f>"60852024012618474813912"</f>
        <v>60852024012618474813912</v>
      </c>
      <c r="C606" s="7" t="str">
        <f t="shared" si="11"/>
        <v>0302</v>
      </c>
      <c r="D606" s="7" t="s">
        <v>10</v>
      </c>
      <c r="E606" s="7" t="s">
        <v>11</v>
      </c>
      <c r="F606" s="7" t="str">
        <f>"赖静怡"</f>
        <v>赖静怡</v>
      </c>
    </row>
    <row r="607" spans="1:6" ht="30" customHeight="1">
      <c r="A607" s="7">
        <v>605</v>
      </c>
      <c r="B607" s="7" t="str">
        <f>"60852024012713562314306"</f>
        <v>60852024012713562314306</v>
      </c>
      <c r="C607" s="7" t="str">
        <f t="shared" si="11"/>
        <v>0302</v>
      </c>
      <c r="D607" s="7" t="s">
        <v>10</v>
      </c>
      <c r="E607" s="7" t="s">
        <v>11</v>
      </c>
      <c r="F607" s="7" t="str">
        <f>"曾妃"</f>
        <v>曾妃</v>
      </c>
    </row>
    <row r="608" spans="1:6" ht="30" customHeight="1">
      <c r="A608" s="7">
        <v>606</v>
      </c>
      <c r="B608" s="7" t="str">
        <f>"60852024012714594914341"</f>
        <v>60852024012714594914341</v>
      </c>
      <c r="C608" s="7" t="str">
        <f t="shared" si="11"/>
        <v>0302</v>
      </c>
      <c r="D608" s="7" t="s">
        <v>10</v>
      </c>
      <c r="E608" s="7" t="s">
        <v>11</v>
      </c>
      <c r="F608" s="7" t="str">
        <f>"唐成强"</f>
        <v>唐成强</v>
      </c>
    </row>
    <row r="609" spans="1:6" ht="30" customHeight="1">
      <c r="A609" s="7">
        <v>607</v>
      </c>
      <c r="B609" s="7" t="str">
        <f>"60852024012610382113191"</f>
        <v>60852024012610382113191</v>
      </c>
      <c r="C609" s="7" t="str">
        <f t="shared" si="11"/>
        <v>0302</v>
      </c>
      <c r="D609" s="7" t="s">
        <v>10</v>
      </c>
      <c r="E609" s="7" t="s">
        <v>11</v>
      </c>
      <c r="F609" s="7" t="str">
        <f>"谢江鹏"</f>
        <v>谢江鹏</v>
      </c>
    </row>
    <row r="610" spans="1:6" ht="30" customHeight="1">
      <c r="A610" s="7">
        <v>608</v>
      </c>
      <c r="B610" s="7" t="str">
        <f>"60852024012716585514390"</f>
        <v>60852024012716585514390</v>
      </c>
      <c r="C610" s="7" t="str">
        <f t="shared" si="11"/>
        <v>0302</v>
      </c>
      <c r="D610" s="7" t="s">
        <v>10</v>
      </c>
      <c r="E610" s="7" t="s">
        <v>11</v>
      </c>
      <c r="F610" s="7" t="str">
        <f>"曹艳威"</f>
        <v>曹艳威</v>
      </c>
    </row>
    <row r="611" spans="1:6" ht="30" customHeight="1">
      <c r="A611" s="7">
        <v>609</v>
      </c>
      <c r="B611" s="7" t="str">
        <f>"60852024012717344014406"</f>
        <v>60852024012717344014406</v>
      </c>
      <c r="C611" s="7" t="str">
        <f t="shared" si="11"/>
        <v>0302</v>
      </c>
      <c r="D611" s="7" t="s">
        <v>10</v>
      </c>
      <c r="E611" s="7" t="s">
        <v>11</v>
      </c>
      <c r="F611" s="7" t="str">
        <f>"饶锦华"</f>
        <v>饶锦华</v>
      </c>
    </row>
    <row r="612" spans="1:6" ht="30" customHeight="1">
      <c r="A612" s="7">
        <v>610</v>
      </c>
      <c r="B612" s="7" t="str">
        <f>"60852024012719190414448"</f>
        <v>60852024012719190414448</v>
      </c>
      <c r="C612" s="7" t="str">
        <f t="shared" si="11"/>
        <v>0302</v>
      </c>
      <c r="D612" s="7" t="s">
        <v>10</v>
      </c>
      <c r="E612" s="7" t="s">
        <v>11</v>
      </c>
      <c r="F612" s="7" t="str">
        <f>"文彦书"</f>
        <v>文彦书</v>
      </c>
    </row>
    <row r="613" spans="1:6" ht="30" customHeight="1">
      <c r="A613" s="7">
        <v>611</v>
      </c>
      <c r="B613" s="7" t="str">
        <f>"60852024012719385614455"</f>
        <v>60852024012719385614455</v>
      </c>
      <c r="C613" s="7" t="str">
        <f t="shared" si="11"/>
        <v>0302</v>
      </c>
      <c r="D613" s="7" t="s">
        <v>10</v>
      </c>
      <c r="E613" s="7" t="s">
        <v>11</v>
      </c>
      <c r="F613" s="7" t="str">
        <f>"李冬红"</f>
        <v>李冬红</v>
      </c>
    </row>
    <row r="614" spans="1:6" ht="30" customHeight="1">
      <c r="A614" s="7">
        <v>612</v>
      </c>
      <c r="B614" s="7" t="str">
        <f>"60852024012616194513751"</f>
        <v>60852024012616194513751</v>
      </c>
      <c r="C614" s="7" t="str">
        <f t="shared" si="11"/>
        <v>0302</v>
      </c>
      <c r="D614" s="7" t="s">
        <v>10</v>
      </c>
      <c r="E614" s="7" t="s">
        <v>11</v>
      </c>
      <c r="F614" s="7" t="str">
        <f>"吴仁恒"</f>
        <v>吴仁恒</v>
      </c>
    </row>
    <row r="615" spans="1:6" ht="30" customHeight="1">
      <c r="A615" s="7">
        <v>613</v>
      </c>
      <c r="B615" s="7" t="str">
        <f>"60852024012720221714472"</f>
        <v>60852024012720221714472</v>
      </c>
      <c r="C615" s="7" t="str">
        <f t="shared" si="11"/>
        <v>0302</v>
      </c>
      <c r="D615" s="7" t="s">
        <v>10</v>
      </c>
      <c r="E615" s="7" t="s">
        <v>11</v>
      </c>
      <c r="F615" s="7" t="str">
        <f>"吴泓羲"</f>
        <v>吴泓羲</v>
      </c>
    </row>
    <row r="616" spans="1:6" ht="30" customHeight="1">
      <c r="A616" s="7">
        <v>614</v>
      </c>
      <c r="B616" s="7" t="str">
        <f>"60852024012720090514465"</f>
        <v>60852024012720090514465</v>
      </c>
      <c r="C616" s="7" t="str">
        <f t="shared" si="11"/>
        <v>0302</v>
      </c>
      <c r="D616" s="7" t="s">
        <v>10</v>
      </c>
      <c r="E616" s="7" t="s">
        <v>11</v>
      </c>
      <c r="F616" s="7" t="str">
        <f>"陈佳"</f>
        <v>陈佳</v>
      </c>
    </row>
    <row r="617" spans="1:6" ht="30" customHeight="1">
      <c r="A617" s="7">
        <v>615</v>
      </c>
      <c r="B617" s="7" t="str">
        <f>"60852024012612444213422"</f>
        <v>60852024012612444213422</v>
      </c>
      <c r="C617" s="7" t="str">
        <f t="shared" si="11"/>
        <v>0302</v>
      </c>
      <c r="D617" s="7" t="s">
        <v>10</v>
      </c>
      <c r="E617" s="7" t="s">
        <v>11</v>
      </c>
      <c r="F617" s="7" t="str">
        <f>"蔡翔任"</f>
        <v>蔡翔任</v>
      </c>
    </row>
    <row r="618" spans="1:6" ht="30" customHeight="1">
      <c r="A618" s="7">
        <v>616</v>
      </c>
      <c r="B618" s="7" t="str">
        <f>"60852024012622373314098"</f>
        <v>60852024012622373314098</v>
      </c>
      <c r="C618" s="7" t="str">
        <f t="shared" si="11"/>
        <v>0302</v>
      </c>
      <c r="D618" s="7" t="s">
        <v>10</v>
      </c>
      <c r="E618" s="7" t="s">
        <v>11</v>
      </c>
      <c r="F618" s="7" t="str">
        <f>"黄远航"</f>
        <v>黄远航</v>
      </c>
    </row>
    <row r="619" spans="1:6" ht="30" customHeight="1">
      <c r="A619" s="7">
        <v>617</v>
      </c>
      <c r="B619" s="7" t="str">
        <f>"60852024012712591214276"</f>
        <v>60852024012712591214276</v>
      </c>
      <c r="C619" s="7" t="str">
        <f t="shared" si="11"/>
        <v>0302</v>
      </c>
      <c r="D619" s="7" t="s">
        <v>10</v>
      </c>
      <c r="E619" s="7" t="s">
        <v>11</v>
      </c>
      <c r="F619" s="7" t="str">
        <f>"赖静贤"</f>
        <v>赖静贤</v>
      </c>
    </row>
    <row r="620" spans="1:6" ht="30" customHeight="1">
      <c r="A620" s="7">
        <v>618</v>
      </c>
      <c r="B620" s="7" t="str">
        <f>"60852024012811491314636"</f>
        <v>60852024012811491314636</v>
      </c>
      <c r="C620" s="7" t="str">
        <f t="shared" si="11"/>
        <v>0302</v>
      </c>
      <c r="D620" s="7" t="s">
        <v>10</v>
      </c>
      <c r="E620" s="7" t="s">
        <v>11</v>
      </c>
      <c r="F620" s="7" t="str">
        <f>"赵烨慧"</f>
        <v>赵烨慧</v>
      </c>
    </row>
    <row r="621" spans="1:6" ht="30" customHeight="1">
      <c r="A621" s="7">
        <v>619</v>
      </c>
      <c r="B621" s="7" t="str">
        <f>"60852024012813320314673"</f>
        <v>60852024012813320314673</v>
      </c>
      <c r="C621" s="7" t="str">
        <f t="shared" si="11"/>
        <v>0302</v>
      </c>
      <c r="D621" s="7" t="s">
        <v>10</v>
      </c>
      <c r="E621" s="7" t="s">
        <v>11</v>
      </c>
      <c r="F621" s="7" t="str">
        <f>"吴英帅"</f>
        <v>吴英帅</v>
      </c>
    </row>
    <row r="622" spans="1:6" ht="30" customHeight="1">
      <c r="A622" s="7">
        <v>620</v>
      </c>
      <c r="B622" s="7" t="str">
        <f>"60852024012616403113769"</f>
        <v>60852024012616403113769</v>
      </c>
      <c r="C622" s="7" t="str">
        <f t="shared" si="11"/>
        <v>0302</v>
      </c>
      <c r="D622" s="7" t="s">
        <v>10</v>
      </c>
      <c r="E622" s="7" t="s">
        <v>11</v>
      </c>
      <c r="F622" s="7" t="str">
        <f>"余基坤"</f>
        <v>余基坤</v>
      </c>
    </row>
    <row r="623" spans="1:6" ht="30" customHeight="1">
      <c r="A623" s="7">
        <v>621</v>
      </c>
      <c r="B623" s="7" t="str">
        <f>"60852024012815154014710"</f>
        <v>60852024012815154014710</v>
      </c>
      <c r="C623" s="7" t="str">
        <f t="shared" si="11"/>
        <v>0302</v>
      </c>
      <c r="D623" s="7" t="s">
        <v>10</v>
      </c>
      <c r="E623" s="7" t="s">
        <v>11</v>
      </c>
      <c r="F623" s="7" t="str">
        <f>"张锡娟"</f>
        <v>张锡娟</v>
      </c>
    </row>
    <row r="624" spans="1:6" ht="30" customHeight="1">
      <c r="A624" s="7">
        <v>622</v>
      </c>
      <c r="B624" s="7" t="str">
        <f>"60852024012816220414737"</f>
        <v>60852024012816220414737</v>
      </c>
      <c r="C624" s="7" t="str">
        <f t="shared" si="11"/>
        <v>0302</v>
      </c>
      <c r="D624" s="7" t="s">
        <v>10</v>
      </c>
      <c r="E624" s="7" t="s">
        <v>11</v>
      </c>
      <c r="F624" s="7" t="str">
        <f>"林玲玉"</f>
        <v>林玲玉</v>
      </c>
    </row>
    <row r="625" spans="1:6" ht="30" customHeight="1">
      <c r="A625" s="7">
        <v>623</v>
      </c>
      <c r="B625" s="7" t="str">
        <f>"60852024012816500714750"</f>
        <v>60852024012816500714750</v>
      </c>
      <c r="C625" s="7" t="str">
        <f t="shared" si="11"/>
        <v>0302</v>
      </c>
      <c r="D625" s="7" t="s">
        <v>10</v>
      </c>
      <c r="E625" s="7" t="s">
        <v>11</v>
      </c>
      <c r="F625" s="7" t="str">
        <f>"王凡"</f>
        <v>王凡</v>
      </c>
    </row>
    <row r="626" spans="1:6" ht="30" customHeight="1">
      <c r="A626" s="7">
        <v>624</v>
      </c>
      <c r="B626" s="7" t="str">
        <f>"60852024012815554214725"</f>
        <v>60852024012815554214725</v>
      </c>
      <c r="C626" s="7" t="str">
        <f t="shared" si="11"/>
        <v>0302</v>
      </c>
      <c r="D626" s="7" t="s">
        <v>10</v>
      </c>
      <c r="E626" s="7" t="s">
        <v>11</v>
      </c>
      <c r="F626" s="7" t="str">
        <f>"王其勉"</f>
        <v>王其勉</v>
      </c>
    </row>
    <row r="627" spans="1:6" ht="30" customHeight="1">
      <c r="A627" s="7">
        <v>625</v>
      </c>
      <c r="B627" s="7" t="str">
        <f>"60852024012817461814776"</f>
        <v>60852024012817461814776</v>
      </c>
      <c r="C627" s="7" t="str">
        <f t="shared" si="11"/>
        <v>0302</v>
      </c>
      <c r="D627" s="7" t="s">
        <v>10</v>
      </c>
      <c r="E627" s="7" t="s">
        <v>11</v>
      </c>
      <c r="F627" s="7" t="str">
        <f>"叶秀娟"</f>
        <v>叶秀娟</v>
      </c>
    </row>
    <row r="628" spans="1:6" ht="30" customHeight="1">
      <c r="A628" s="7">
        <v>626</v>
      </c>
      <c r="B628" s="7" t="str">
        <f>"60852024012817282614764"</f>
        <v>60852024012817282614764</v>
      </c>
      <c r="C628" s="7" t="str">
        <f t="shared" si="11"/>
        <v>0302</v>
      </c>
      <c r="D628" s="7" t="s">
        <v>10</v>
      </c>
      <c r="E628" s="7" t="s">
        <v>11</v>
      </c>
      <c r="F628" s="7" t="str">
        <f>"张宇君"</f>
        <v>张宇君</v>
      </c>
    </row>
    <row r="629" spans="1:6" ht="30" customHeight="1">
      <c r="A629" s="7">
        <v>627</v>
      </c>
      <c r="B629" s="7" t="str">
        <f>"60852024012818233514795"</f>
        <v>60852024012818233514795</v>
      </c>
      <c r="C629" s="7" t="str">
        <f t="shared" si="11"/>
        <v>0302</v>
      </c>
      <c r="D629" s="7" t="s">
        <v>10</v>
      </c>
      <c r="E629" s="7" t="s">
        <v>11</v>
      </c>
      <c r="F629" s="7" t="str">
        <f>"潘铭鸯"</f>
        <v>潘铭鸯</v>
      </c>
    </row>
    <row r="630" spans="1:6" ht="30" customHeight="1">
      <c r="A630" s="7">
        <v>628</v>
      </c>
      <c r="B630" s="7" t="str">
        <f>"60852024012817160614758"</f>
        <v>60852024012817160614758</v>
      </c>
      <c r="C630" s="7" t="str">
        <f t="shared" si="11"/>
        <v>0302</v>
      </c>
      <c r="D630" s="7" t="s">
        <v>10</v>
      </c>
      <c r="E630" s="7" t="s">
        <v>11</v>
      </c>
      <c r="F630" s="7" t="str">
        <f>"刘海燕"</f>
        <v>刘海燕</v>
      </c>
    </row>
    <row r="631" spans="1:6" ht="30" customHeight="1">
      <c r="A631" s="7">
        <v>629</v>
      </c>
      <c r="B631" s="7" t="str">
        <f>"60852024012820214414860"</f>
        <v>60852024012820214414860</v>
      </c>
      <c r="C631" s="7" t="str">
        <f t="shared" si="11"/>
        <v>0302</v>
      </c>
      <c r="D631" s="7" t="s">
        <v>10</v>
      </c>
      <c r="E631" s="7" t="s">
        <v>11</v>
      </c>
      <c r="F631" s="7" t="str">
        <f>"王玉"</f>
        <v>王玉</v>
      </c>
    </row>
    <row r="632" spans="1:6" ht="30" customHeight="1">
      <c r="A632" s="7">
        <v>630</v>
      </c>
      <c r="B632" s="7" t="str">
        <f>"60852024012820203514857"</f>
        <v>60852024012820203514857</v>
      </c>
      <c r="C632" s="7" t="str">
        <f t="shared" si="11"/>
        <v>0302</v>
      </c>
      <c r="D632" s="7" t="s">
        <v>10</v>
      </c>
      <c r="E632" s="7" t="s">
        <v>11</v>
      </c>
      <c r="F632" s="7" t="str">
        <f>"王川雪"</f>
        <v>王川雪</v>
      </c>
    </row>
    <row r="633" spans="1:6" ht="30" customHeight="1">
      <c r="A633" s="7">
        <v>631</v>
      </c>
      <c r="B633" s="7" t="str">
        <f>"60852024012821361114899"</f>
        <v>60852024012821361114899</v>
      </c>
      <c r="C633" s="7" t="str">
        <f t="shared" si="11"/>
        <v>0302</v>
      </c>
      <c r="D633" s="7" t="s">
        <v>10</v>
      </c>
      <c r="E633" s="7" t="s">
        <v>11</v>
      </c>
      <c r="F633" s="7" t="str">
        <f>"陈俊君"</f>
        <v>陈俊君</v>
      </c>
    </row>
    <row r="634" spans="1:6" ht="30" customHeight="1">
      <c r="A634" s="7">
        <v>632</v>
      </c>
      <c r="B634" s="7" t="str">
        <f>"60852024012821360514898"</f>
        <v>60852024012821360514898</v>
      </c>
      <c r="C634" s="7" t="str">
        <f t="shared" si="11"/>
        <v>0302</v>
      </c>
      <c r="D634" s="7" t="s">
        <v>10</v>
      </c>
      <c r="E634" s="7" t="s">
        <v>11</v>
      </c>
      <c r="F634" s="7" t="str">
        <f>"郑暄宣"</f>
        <v>郑暄宣</v>
      </c>
    </row>
    <row r="635" spans="1:6" ht="30" customHeight="1">
      <c r="A635" s="7">
        <v>633</v>
      </c>
      <c r="B635" s="7" t="str">
        <f>"60852024012822582114943"</f>
        <v>60852024012822582114943</v>
      </c>
      <c r="C635" s="7" t="str">
        <f t="shared" si="11"/>
        <v>0302</v>
      </c>
      <c r="D635" s="7" t="s">
        <v>10</v>
      </c>
      <c r="E635" s="7" t="s">
        <v>11</v>
      </c>
      <c r="F635" s="7" t="str">
        <f>"李小茹"</f>
        <v>李小茹</v>
      </c>
    </row>
    <row r="636" spans="1:6" ht="30" customHeight="1">
      <c r="A636" s="7">
        <v>634</v>
      </c>
      <c r="B636" s="7" t="str">
        <f>"60852024012823474214961"</f>
        <v>60852024012823474214961</v>
      </c>
      <c r="C636" s="7" t="str">
        <f t="shared" si="11"/>
        <v>0302</v>
      </c>
      <c r="D636" s="7" t="s">
        <v>10</v>
      </c>
      <c r="E636" s="7" t="s">
        <v>11</v>
      </c>
      <c r="F636" s="7" t="str">
        <f>"赵洋洋"</f>
        <v>赵洋洋</v>
      </c>
    </row>
    <row r="637" spans="1:6" ht="30" customHeight="1">
      <c r="A637" s="7">
        <v>635</v>
      </c>
      <c r="B637" s="7" t="str">
        <f>"60852024012812173014651"</f>
        <v>60852024012812173014651</v>
      </c>
      <c r="C637" s="7" t="str">
        <f t="shared" si="11"/>
        <v>0302</v>
      </c>
      <c r="D637" s="7" t="s">
        <v>10</v>
      </c>
      <c r="E637" s="7" t="s">
        <v>11</v>
      </c>
      <c r="F637" s="7" t="str">
        <f>"李玉璋"</f>
        <v>李玉璋</v>
      </c>
    </row>
    <row r="638" spans="1:6" ht="30" customHeight="1">
      <c r="A638" s="7">
        <v>636</v>
      </c>
      <c r="B638" s="7" t="str">
        <f>"60852024012901182314975"</f>
        <v>60852024012901182314975</v>
      </c>
      <c r="C638" s="7" t="str">
        <f t="shared" si="11"/>
        <v>0302</v>
      </c>
      <c r="D638" s="7" t="s">
        <v>10</v>
      </c>
      <c r="E638" s="7" t="s">
        <v>11</v>
      </c>
      <c r="F638" s="7" t="str">
        <f>"陈振中"</f>
        <v>陈振中</v>
      </c>
    </row>
    <row r="639" spans="1:6" ht="30" customHeight="1">
      <c r="A639" s="7">
        <v>637</v>
      </c>
      <c r="B639" s="7" t="str">
        <f>"60852024012908381815008"</f>
        <v>60852024012908381815008</v>
      </c>
      <c r="C639" s="7" t="str">
        <f t="shared" si="11"/>
        <v>0302</v>
      </c>
      <c r="D639" s="7" t="s">
        <v>10</v>
      </c>
      <c r="E639" s="7" t="s">
        <v>11</v>
      </c>
      <c r="F639" s="7" t="str">
        <f>"吴铁豹"</f>
        <v>吴铁豹</v>
      </c>
    </row>
    <row r="640" spans="1:6" ht="30" customHeight="1">
      <c r="A640" s="7">
        <v>638</v>
      </c>
      <c r="B640" s="7" t="str">
        <f>"60852024012721040914491"</f>
        <v>60852024012721040914491</v>
      </c>
      <c r="C640" s="7" t="str">
        <f t="shared" si="11"/>
        <v>0302</v>
      </c>
      <c r="D640" s="7" t="s">
        <v>10</v>
      </c>
      <c r="E640" s="7" t="s">
        <v>11</v>
      </c>
      <c r="F640" s="7" t="str">
        <f>"钟士旺"</f>
        <v>钟士旺</v>
      </c>
    </row>
    <row r="641" spans="1:6" ht="30" customHeight="1">
      <c r="A641" s="7">
        <v>639</v>
      </c>
      <c r="B641" s="7" t="str">
        <f>"60852024012909132415083"</f>
        <v>60852024012909132415083</v>
      </c>
      <c r="C641" s="7" t="str">
        <f t="shared" si="11"/>
        <v>0302</v>
      </c>
      <c r="D641" s="7" t="s">
        <v>10</v>
      </c>
      <c r="E641" s="7" t="s">
        <v>11</v>
      </c>
      <c r="F641" s="7" t="str">
        <f>"吴清旺"</f>
        <v>吴清旺</v>
      </c>
    </row>
    <row r="642" spans="1:6" ht="30" customHeight="1">
      <c r="A642" s="7">
        <v>640</v>
      </c>
      <c r="B642" s="7" t="str">
        <f>"60852024012908574715053"</f>
        <v>60852024012908574715053</v>
      </c>
      <c r="C642" s="7" t="str">
        <f t="shared" si="11"/>
        <v>0302</v>
      </c>
      <c r="D642" s="7" t="s">
        <v>10</v>
      </c>
      <c r="E642" s="7" t="s">
        <v>11</v>
      </c>
      <c r="F642" s="7" t="str">
        <f>"邓育慧"</f>
        <v>邓育慧</v>
      </c>
    </row>
    <row r="643" spans="1:6" ht="30" customHeight="1">
      <c r="A643" s="7">
        <v>641</v>
      </c>
      <c r="B643" s="7" t="str">
        <f>"60852024012908564615051"</f>
        <v>60852024012908564615051</v>
      </c>
      <c r="C643" s="7" t="str">
        <f t="shared" si="11"/>
        <v>0302</v>
      </c>
      <c r="D643" s="7" t="s">
        <v>10</v>
      </c>
      <c r="E643" s="7" t="s">
        <v>11</v>
      </c>
      <c r="F643" s="7" t="str">
        <f>"陈杰麟"</f>
        <v>陈杰麟</v>
      </c>
    </row>
    <row r="644" spans="1:6" ht="30" customHeight="1">
      <c r="A644" s="7">
        <v>642</v>
      </c>
      <c r="B644" s="7" t="str">
        <f>"60852024012909521515178"</f>
        <v>60852024012909521515178</v>
      </c>
      <c r="C644" s="7" t="str">
        <f t="shared" si="11"/>
        <v>0302</v>
      </c>
      <c r="D644" s="7" t="s">
        <v>10</v>
      </c>
      <c r="E644" s="7" t="s">
        <v>11</v>
      </c>
      <c r="F644" s="7" t="str">
        <f>"吴小丽"</f>
        <v>吴小丽</v>
      </c>
    </row>
    <row r="645" spans="1:6" ht="30" customHeight="1">
      <c r="A645" s="7">
        <v>643</v>
      </c>
      <c r="B645" s="7" t="str">
        <f>"60852024012910094315216"</f>
        <v>60852024012910094315216</v>
      </c>
      <c r="C645" s="7" t="str">
        <f t="shared" si="11"/>
        <v>0302</v>
      </c>
      <c r="D645" s="7" t="s">
        <v>10</v>
      </c>
      <c r="E645" s="7" t="s">
        <v>11</v>
      </c>
      <c r="F645" s="7" t="str">
        <f>"简洁"</f>
        <v>简洁</v>
      </c>
    </row>
    <row r="646" spans="1:6" ht="30" customHeight="1">
      <c r="A646" s="7">
        <v>644</v>
      </c>
      <c r="B646" s="7" t="str">
        <f>"60852024012910183115239"</f>
        <v>60852024012910183115239</v>
      </c>
      <c r="C646" s="7" t="str">
        <f t="shared" si="11"/>
        <v>0302</v>
      </c>
      <c r="D646" s="7" t="s">
        <v>10</v>
      </c>
      <c r="E646" s="7" t="s">
        <v>11</v>
      </c>
      <c r="F646" s="7" t="str">
        <f>"杨淀"</f>
        <v>杨淀</v>
      </c>
    </row>
    <row r="647" spans="1:6" ht="30" customHeight="1">
      <c r="A647" s="7">
        <v>645</v>
      </c>
      <c r="B647" s="7" t="str">
        <f>"60852024012911270015396"</f>
        <v>60852024012911270015396</v>
      </c>
      <c r="C647" s="7" t="str">
        <f t="shared" si="11"/>
        <v>0302</v>
      </c>
      <c r="D647" s="7" t="s">
        <v>10</v>
      </c>
      <c r="E647" s="7" t="s">
        <v>11</v>
      </c>
      <c r="F647" s="7" t="str">
        <f>"张艺琳"</f>
        <v>张艺琳</v>
      </c>
    </row>
    <row r="648" spans="1:6" ht="30" customHeight="1">
      <c r="A648" s="7">
        <v>646</v>
      </c>
      <c r="B648" s="7" t="str">
        <f>"60852024012911344615414"</f>
        <v>60852024012911344615414</v>
      </c>
      <c r="C648" s="7" t="str">
        <f t="shared" si="11"/>
        <v>0302</v>
      </c>
      <c r="D648" s="7" t="s">
        <v>10</v>
      </c>
      <c r="E648" s="7" t="s">
        <v>11</v>
      </c>
      <c r="F648" s="7" t="str">
        <f>"符慧芳"</f>
        <v>符慧芳</v>
      </c>
    </row>
    <row r="649" spans="1:6" ht="30" customHeight="1">
      <c r="A649" s="7">
        <v>647</v>
      </c>
      <c r="B649" s="7" t="str">
        <f>"60852024012910503715324"</f>
        <v>60852024012910503715324</v>
      </c>
      <c r="C649" s="7" t="str">
        <f t="shared" si="11"/>
        <v>0302</v>
      </c>
      <c r="D649" s="7" t="s">
        <v>10</v>
      </c>
      <c r="E649" s="7" t="s">
        <v>11</v>
      </c>
      <c r="F649" s="7" t="str">
        <f>"吴真"</f>
        <v>吴真</v>
      </c>
    </row>
    <row r="650" spans="1:6" ht="30" customHeight="1">
      <c r="A650" s="7">
        <v>648</v>
      </c>
      <c r="B650" s="7" t="str">
        <f>"60852024012911220915381"</f>
        <v>60852024012911220915381</v>
      </c>
      <c r="C650" s="7" t="str">
        <f t="shared" si="11"/>
        <v>0302</v>
      </c>
      <c r="D650" s="7" t="s">
        <v>10</v>
      </c>
      <c r="E650" s="7" t="s">
        <v>11</v>
      </c>
      <c r="F650" s="7" t="str">
        <f>"徐蔓菲"</f>
        <v>徐蔓菲</v>
      </c>
    </row>
    <row r="651" spans="1:6" ht="30" customHeight="1">
      <c r="A651" s="7">
        <v>649</v>
      </c>
      <c r="B651" s="7" t="str">
        <f>"60852024012910524415328"</f>
        <v>60852024012910524415328</v>
      </c>
      <c r="C651" s="7" t="str">
        <f t="shared" si="11"/>
        <v>0302</v>
      </c>
      <c r="D651" s="7" t="s">
        <v>10</v>
      </c>
      <c r="E651" s="7" t="s">
        <v>11</v>
      </c>
      <c r="F651" s="7" t="str">
        <f>"李青澳"</f>
        <v>李青澳</v>
      </c>
    </row>
    <row r="652" spans="1:6" ht="30" customHeight="1">
      <c r="A652" s="7">
        <v>650</v>
      </c>
      <c r="B652" s="7" t="str">
        <f>"60852024012717095814399"</f>
        <v>60852024012717095814399</v>
      </c>
      <c r="C652" s="7" t="str">
        <f t="shared" si="11"/>
        <v>0302</v>
      </c>
      <c r="D652" s="7" t="s">
        <v>10</v>
      </c>
      <c r="E652" s="7" t="s">
        <v>11</v>
      </c>
      <c r="F652" s="7" t="str">
        <f>"张莉莉"</f>
        <v>张莉莉</v>
      </c>
    </row>
    <row r="653" spans="1:6" ht="30" customHeight="1">
      <c r="A653" s="7">
        <v>651</v>
      </c>
      <c r="B653" s="7" t="str">
        <f>"60852024012912290515509"</f>
        <v>60852024012912290515509</v>
      </c>
      <c r="C653" s="7" t="str">
        <f aca="true" t="shared" si="12" ref="C653:C716">"0302"</f>
        <v>0302</v>
      </c>
      <c r="D653" s="7" t="s">
        <v>10</v>
      </c>
      <c r="E653" s="7" t="s">
        <v>11</v>
      </c>
      <c r="F653" s="7" t="str">
        <f>"陈玉叶"</f>
        <v>陈玉叶</v>
      </c>
    </row>
    <row r="654" spans="1:6" ht="30" customHeight="1">
      <c r="A654" s="7">
        <v>652</v>
      </c>
      <c r="B654" s="7" t="str">
        <f>"60852024012822063914918"</f>
        <v>60852024012822063914918</v>
      </c>
      <c r="C654" s="7" t="str">
        <f t="shared" si="12"/>
        <v>0302</v>
      </c>
      <c r="D654" s="7" t="s">
        <v>10</v>
      </c>
      <c r="E654" s="7" t="s">
        <v>11</v>
      </c>
      <c r="F654" s="7" t="str">
        <f>"吴仁根"</f>
        <v>吴仁根</v>
      </c>
    </row>
    <row r="655" spans="1:6" ht="30" customHeight="1">
      <c r="A655" s="7">
        <v>653</v>
      </c>
      <c r="B655" s="7" t="str">
        <f>"60852024012913431015625"</f>
        <v>60852024012913431015625</v>
      </c>
      <c r="C655" s="7" t="str">
        <f t="shared" si="12"/>
        <v>0302</v>
      </c>
      <c r="D655" s="7" t="s">
        <v>10</v>
      </c>
      <c r="E655" s="7" t="s">
        <v>11</v>
      </c>
      <c r="F655" s="7" t="str">
        <f>"李雪"</f>
        <v>李雪</v>
      </c>
    </row>
    <row r="656" spans="1:6" ht="30" customHeight="1">
      <c r="A656" s="7">
        <v>654</v>
      </c>
      <c r="B656" s="7" t="str">
        <f>"60852024012912573515554"</f>
        <v>60852024012912573515554</v>
      </c>
      <c r="C656" s="7" t="str">
        <f t="shared" si="12"/>
        <v>0302</v>
      </c>
      <c r="D656" s="7" t="s">
        <v>10</v>
      </c>
      <c r="E656" s="7" t="s">
        <v>11</v>
      </c>
      <c r="F656" s="7" t="str">
        <f>"郑胜冰"</f>
        <v>郑胜冰</v>
      </c>
    </row>
    <row r="657" spans="1:6" ht="30" customHeight="1">
      <c r="A657" s="7">
        <v>655</v>
      </c>
      <c r="B657" s="7" t="str">
        <f>"60852024012908393215014"</f>
        <v>60852024012908393215014</v>
      </c>
      <c r="C657" s="7" t="str">
        <f t="shared" si="12"/>
        <v>0302</v>
      </c>
      <c r="D657" s="7" t="s">
        <v>10</v>
      </c>
      <c r="E657" s="7" t="s">
        <v>11</v>
      </c>
      <c r="F657" s="7" t="str">
        <f>"陈琳"</f>
        <v>陈琳</v>
      </c>
    </row>
    <row r="658" spans="1:6" ht="30" customHeight="1">
      <c r="A658" s="7">
        <v>656</v>
      </c>
      <c r="B658" s="7" t="str">
        <f>"60852024012910200515246"</f>
        <v>60852024012910200515246</v>
      </c>
      <c r="C658" s="7" t="str">
        <f t="shared" si="12"/>
        <v>0302</v>
      </c>
      <c r="D658" s="7" t="s">
        <v>10</v>
      </c>
      <c r="E658" s="7" t="s">
        <v>11</v>
      </c>
      <c r="F658" s="7" t="str">
        <f>"孟夏钒"</f>
        <v>孟夏钒</v>
      </c>
    </row>
    <row r="659" spans="1:6" ht="30" customHeight="1">
      <c r="A659" s="7">
        <v>657</v>
      </c>
      <c r="B659" s="7" t="str">
        <f>"60852024012915043515762"</f>
        <v>60852024012915043515762</v>
      </c>
      <c r="C659" s="7" t="str">
        <f t="shared" si="12"/>
        <v>0302</v>
      </c>
      <c r="D659" s="7" t="s">
        <v>10</v>
      </c>
      <c r="E659" s="7" t="s">
        <v>11</v>
      </c>
      <c r="F659" s="7" t="str">
        <f>"林少薇"</f>
        <v>林少薇</v>
      </c>
    </row>
    <row r="660" spans="1:6" ht="30" customHeight="1">
      <c r="A660" s="7">
        <v>658</v>
      </c>
      <c r="B660" s="7" t="str">
        <f>"60852024012609445013026"</f>
        <v>60852024012609445013026</v>
      </c>
      <c r="C660" s="7" t="str">
        <f t="shared" si="12"/>
        <v>0302</v>
      </c>
      <c r="D660" s="7" t="s">
        <v>10</v>
      </c>
      <c r="E660" s="7" t="s">
        <v>11</v>
      </c>
      <c r="F660" s="7" t="str">
        <f>"李乐文"</f>
        <v>李乐文</v>
      </c>
    </row>
    <row r="661" spans="1:6" ht="30" customHeight="1">
      <c r="A661" s="7">
        <v>659</v>
      </c>
      <c r="B661" s="7" t="str">
        <f>"60852024012914580915741"</f>
        <v>60852024012914580915741</v>
      </c>
      <c r="C661" s="7" t="str">
        <f t="shared" si="12"/>
        <v>0302</v>
      </c>
      <c r="D661" s="7" t="s">
        <v>10</v>
      </c>
      <c r="E661" s="7" t="s">
        <v>11</v>
      </c>
      <c r="F661" s="7" t="str">
        <f>"潘爱倍"</f>
        <v>潘爱倍</v>
      </c>
    </row>
    <row r="662" spans="1:6" ht="30" customHeight="1">
      <c r="A662" s="7">
        <v>660</v>
      </c>
      <c r="B662" s="7" t="str">
        <f>"60852024012614393213575"</f>
        <v>60852024012614393213575</v>
      </c>
      <c r="C662" s="7" t="str">
        <f t="shared" si="12"/>
        <v>0302</v>
      </c>
      <c r="D662" s="7" t="s">
        <v>10</v>
      </c>
      <c r="E662" s="7" t="s">
        <v>11</v>
      </c>
      <c r="F662" s="7" t="str">
        <f>"夏李金"</f>
        <v>夏李金</v>
      </c>
    </row>
    <row r="663" spans="1:6" ht="30" customHeight="1">
      <c r="A663" s="7">
        <v>661</v>
      </c>
      <c r="B663" s="7" t="str">
        <f>"60852024012614584113613"</f>
        <v>60852024012614584113613</v>
      </c>
      <c r="C663" s="7" t="str">
        <f t="shared" si="12"/>
        <v>0302</v>
      </c>
      <c r="D663" s="7" t="s">
        <v>10</v>
      </c>
      <c r="E663" s="7" t="s">
        <v>11</v>
      </c>
      <c r="F663" s="7" t="str">
        <f>"付远航"</f>
        <v>付远航</v>
      </c>
    </row>
    <row r="664" spans="1:6" ht="30" customHeight="1">
      <c r="A664" s="7">
        <v>662</v>
      </c>
      <c r="B664" s="7" t="str">
        <f>"60852024012612255913391"</f>
        <v>60852024012612255913391</v>
      </c>
      <c r="C664" s="7" t="str">
        <f t="shared" si="12"/>
        <v>0302</v>
      </c>
      <c r="D664" s="7" t="s">
        <v>10</v>
      </c>
      <c r="E664" s="7" t="s">
        <v>11</v>
      </c>
      <c r="F664" s="7" t="str">
        <f>"王小平"</f>
        <v>王小平</v>
      </c>
    </row>
    <row r="665" spans="1:6" ht="30" customHeight="1">
      <c r="A665" s="7">
        <v>663</v>
      </c>
      <c r="B665" s="7" t="str">
        <f>"60852024012915133315782"</f>
        <v>60852024012915133315782</v>
      </c>
      <c r="C665" s="7" t="str">
        <f t="shared" si="12"/>
        <v>0302</v>
      </c>
      <c r="D665" s="7" t="s">
        <v>10</v>
      </c>
      <c r="E665" s="7" t="s">
        <v>11</v>
      </c>
      <c r="F665" s="7" t="str">
        <f>"陈拓"</f>
        <v>陈拓</v>
      </c>
    </row>
    <row r="666" spans="1:6" ht="30" customHeight="1">
      <c r="A666" s="7">
        <v>664</v>
      </c>
      <c r="B666" s="7" t="str">
        <f>"60852024012915485915854"</f>
        <v>60852024012915485915854</v>
      </c>
      <c r="C666" s="7" t="str">
        <f t="shared" si="12"/>
        <v>0302</v>
      </c>
      <c r="D666" s="7" t="s">
        <v>10</v>
      </c>
      <c r="E666" s="7" t="s">
        <v>11</v>
      </c>
      <c r="F666" s="7" t="str">
        <f>"蒙小曼"</f>
        <v>蒙小曼</v>
      </c>
    </row>
    <row r="667" spans="1:6" ht="30" customHeight="1">
      <c r="A667" s="7">
        <v>665</v>
      </c>
      <c r="B667" s="7" t="str">
        <f>"60852024012916113815896"</f>
        <v>60852024012916113815896</v>
      </c>
      <c r="C667" s="7" t="str">
        <f t="shared" si="12"/>
        <v>0302</v>
      </c>
      <c r="D667" s="7" t="s">
        <v>10</v>
      </c>
      <c r="E667" s="7" t="s">
        <v>11</v>
      </c>
      <c r="F667" s="7" t="str">
        <f>"阎丽芬"</f>
        <v>阎丽芬</v>
      </c>
    </row>
    <row r="668" spans="1:6" ht="30" customHeight="1">
      <c r="A668" s="7">
        <v>666</v>
      </c>
      <c r="B668" s="7" t="str">
        <f>"60852024012915544815867"</f>
        <v>60852024012915544815867</v>
      </c>
      <c r="C668" s="7" t="str">
        <f t="shared" si="12"/>
        <v>0302</v>
      </c>
      <c r="D668" s="7" t="s">
        <v>10</v>
      </c>
      <c r="E668" s="7" t="s">
        <v>11</v>
      </c>
      <c r="F668" s="7" t="str">
        <f>"倪俊云"</f>
        <v>倪俊云</v>
      </c>
    </row>
    <row r="669" spans="1:6" ht="30" customHeight="1">
      <c r="A669" s="7">
        <v>667</v>
      </c>
      <c r="B669" s="7" t="str">
        <f>"60852024012916102515895"</f>
        <v>60852024012916102515895</v>
      </c>
      <c r="C669" s="7" t="str">
        <f t="shared" si="12"/>
        <v>0302</v>
      </c>
      <c r="D669" s="7" t="s">
        <v>10</v>
      </c>
      <c r="E669" s="7" t="s">
        <v>11</v>
      </c>
      <c r="F669" s="7" t="str">
        <f>"黎嘉辉"</f>
        <v>黎嘉辉</v>
      </c>
    </row>
    <row r="670" spans="1:6" ht="30" customHeight="1">
      <c r="A670" s="7">
        <v>668</v>
      </c>
      <c r="B670" s="7" t="str">
        <f>"60852024012916523115975"</f>
        <v>60852024012916523115975</v>
      </c>
      <c r="C670" s="7" t="str">
        <f t="shared" si="12"/>
        <v>0302</v>
      </c>
      <c r="D670" s="7" t="s">
        <v>10</v>
      </c>
      <c r="E670" s="7" t="s">
        <v>11</v>
      </c>
      <c r="F670" s="7" t="str">
        <f>"周文娇"</f>
        <v>周文娇</v>
      </c>
    </row>
    <row r="671" spans="1:6" ht="30" customHeight="1">
      <c r="A671" s="7">
        <v>669</v>
      </c>
      <c r="B671" s="7" t="str">
        <f>"60852024012910405015294"</f>
        <v>60852024012910405015294</v>
      </c>
      <c r="C671" s="7" t="str">
        <f t="shared" si="12"/>
        <v>0302</v>
      </c>
      <c r="D671" s="7" t="s">
        <v>10</v>
      </c>
      <c r="E671" s="7" t="s">
        <v>11</v>
      </c>
      <c r="F671" s="7" t="str">
        <f>"宋文俊"</f>
        <v>宋文俊</v>
      </c>
    </row>
    <row r="672" spans="1:6" ht="30" customHeight="1">
      <c r="A672" s="7">
        <v>670</v>
      </c>
      <c r="B672" s="7" t="str">
        <f>"60852024012917280116029"</f>
        <v>60852024012917280116029</v>
      </c>
      <c r="C672" s="7" t="str">
        <f t="shared" si="12"/>
        <v>0302</v>
      </c>
      <c r="D672" s="7" t="s">
        <v>10</v>
      </c>
      <c r="E672" s="7" t="s">
        <v>11</v>
      </c>
      <c r="F672" s="7" t="str">
        <f>"姚雪婷"</f>
        <v>姚雪婷</v>
      </c>
    </row>
    <row r="673" spans="1:6" ht="30" customHeight="1">
      <c r="A673" s="7">
        <v>671</v>
      </c>
      <c r="B673" s="7" t="str">
        <f>"60852024012917571216074"</f>
        <v>60852024012917571216074</v>
      </c>
      <c r="C673" s="7" t="str">
        <f t="shared" si="12"/>
        <v>0302</v>
      </c>
      <c r="D673" s="7" t="s">
        <v>10</v>
      </c>
      <c r="E673" s="7" t="s">
        <v>11</v>
      </c>
      <c r="F673" s="7" t="str">
        <f>"何晓"</f>
        <v>何晓</v>
      </c>
    </row>
    <row r="674" spans="1:6" ht="30" customHeight="1">
      <c r="A674" s="7">
        <v>672</v>
      </c>
      <c r="B674" s="7" t="str">
        <f>"60852024012917530916063"</f>
        <v>60852024012917530916063</v>
      </c>
      <c r="C674" s="7" t="str">
        <f t="shared" si="12"/>
        <v>0302</v>
      </c>
      <c r="D674" s="7" t="s">
        <v>10</v>
      </c>
      <c r="E674" s="7" t="s">
        <v>11</v>
      </c>
      <c r="F674" s="7" t="str">
        <f>"闫纪伟"</f>
        <v>闫纪伟</v>
      </c>
    </row>
    <row r="675" spans="1:6" ht="30" customHeight="1">
      <c r="A675" s="7">
        <v>673</v>
      </c>
      <c r="B675" s="7" t="str">
        <f>"60852024012912235115499"</f>
        <v>60852024012912235115499</v>
      </c>
      <c r="C675" s="7" t="str">
        <f t="shared" si="12"/>
        <v>0302</v>
      </c>
      <c r="D675" s="7" t="s">
        <v>10</v>
      </c>
      <c r="E675" s="7" t="s">
        <v>11</v>
      </c>
      <c r="F675" s="7" t="str">
        <f>"彭旭"</f>
        <v>彭旭</v>
      </c>
    </row>
    <row r="676" spans="1:6" ht="30" customHeight="1">
      <c r="A676" s="7">
        <v>674</v>
      </c>
      <c r="B676" s="7" t="str">
        <f>"60852024012616540013793"</f>
        <v>60852024012616540013793</v>
      </c>
      <c r="C676" s="7" t="str">
        <f t="shared" si="12"/>
        <v>0302</v>
      </c>
      <c r="D676" s="7" t="s">
        <v>10</v>
      </c>
      <c r="E676" s="7" t="s">
        <v>11</v>
      </c>
      <c r="F676" s="7" t="str">
        <f>"符琼尹"</f>
        <v>符琼尹</v>
      </c>
    </row>
    <row r="677" spans="1:6" ht="30" customHeight="1">
      <c r="A677" s="7">
        <v>675</v>
      </c>
      <c r="B677" s="7" t="str">
        <f>"60852024012918475116130"</f>
        <v>60852024012918475116130</v>
      </c>
      <c r="C677" s="7" t="str">
        <f t="shared" si="12"/>
        <v>0302</v>
      </c>
      <c r="D677" s="7" t="s">
        <v>10</v>
      </c>
      <c r="E677" s="7" t="s">
        <v>11</v>
      </c>
      <c r="F677" s="7" t="str">
        <f>"曾联妹"</f>
        <v>曾联妹</v>
      </c>
    </row>
    <row r="678" spans="1:6" ht="30" customHeight="1">
      <c r="A678" s="7">
        <v>676</v>
      </c>
      <c r="B678" s="7" t="str">
        <f>"60852024012919015916145"</f>
        <v>60852024012919015916145</v>
      </c>
      <c r="C678" s="7" t="str">
        <f t="shared" si="12"/>
        <v>0302</v>
      </c>
      <c r="D678" s="7" t="s">
        <v>10</v>
      </c>
      <c r="E678" s="7" t="s">
        <v>11</v>
      </c>
      <c r="F678" s="7" t="str">
        <f>"王柏"</f>
        <v>王柏</v>
      </c>
    </row>
    <row r="679" spans="1:6" ht="30" customHeight="1">
      <c r="A679" s="7">
        <v>677</v>
      </c>
      <c r="B679" s="7" t="str">
        <f>"60852024012919300816194"</f>
        <v>60852024012919300816194</v>
      </c>
      <c r="C679" s="7" t="str">
        <f t="shared" si="12"/>
        <v>0302</v>
      </c>
      <c r="D679" s="7" t="s">
        <v>10</v>
      </c>
      <c r="E679" s="7" t="s">
        <v>11</v>
      </c>
      <c r="F679" s="7" t="str">
        <f>"周洪娇"</f>
        <v>周洪娇</v>
      </c>
    </row>
    <row r="680" spans="1:6" ht="30" customHeight="1">
      <c r="A680" s="7">
        <v>678</v>
      </c>
      <c r="B680" s="7" t="str">
        <f>"60852024012920001116231"</f>
        <v>60852024012920001116231</v>
      </c>
      <c r="C680" s="7" t="str">
        <f t="shared" si="12"/>
        <v>0302</v>
      </c>
      <c r="D680" s="7" t="s">
        <v>10</v>
      </c>
      <c r="E680" s="7" t="s">
        <v>11</v>
      </c>
      <c r="F680" s="7" t="str">
        <f>"姚炫希"</f>
        <v>姚炫希</v>
      </c>
    </row>
    <row r="681" spans="1:6" ht="30" customHeight="1">
      <c r="A681" s="7">
        <v>679</v>
      </c>
      <c r="B681" s="7" t="str">
        <f>"60852024012919312016196"</f>
        <v>60852024012919312016196</v>
      </c>
      <c r="C681" s="7" t="str">
        <f t="shared" si="12"/>
        <v>0302</v>
      </c>
      <c r="D681" s="7" t="s">
        <v>10</v>
      </c>
      <c r="E681" s="7" t="s">
        <v>11</v>
      </c>
      <c r="F681" s="7" t="str">
        <f>"麦先曼"</f>
        <v>麦先曼</v>
      </c>
    </row>
    <row r="682" spans="1:6" ht="30" customHeight="1">
      <c r="A682" s="7">
        <v>680</v>
      </c>
      <c r="B682" s="7" t="str">
        <f>"60852024012823220014952"</f>
        <v>60852024012823220014952</v>
      </c>
      <c r="C682" s="7" t="str">
        <f t="shared" si="12"/>
        <v>0302</v>
      </c>
      <c r="D682" s="7" t="s">
        <v>10</v>
      </c>
      <c r="E682" s="7" t="s">
        <v>11</v>
      </c>
      <c r="F682" s="7" t="str">
        <f>"姚甜甜"</f>
        <v>姚甜甜</v>
      </c>
    </row>
    <row r="683" spans="1:6" ht="30" customHeight="1">
      <c r="A683" s="7">
        <v>681</v>
      </c>
      <c r="B683" s="7" t="str">
        <f>"60852024012712162114260"</f>
        <v>60852024012712162114260</v>
      </c>
      <c r="C683" s="7" t="str">
        <f t="shared" si="12"/>
        <v>0302</v>
      </c>
      <c r="D683" s="7" t="s">
        <v>10</v>
      </c>
      <c r="E683" s="7" t="s">
        <v>11</v>
      </c>
      <c r="F683" s="7" t="str">
        <f>"翁丹怡"</f>
        <v>翁丹怡</v>
      </c>
    </row>
    <row r="684" spans="1:6" ht="30" customHeight="1">
      <c r="A684" s="7">
        <v>682</v>
      </c>
      <c r="B684" s="7" t="str">
        <f>"60852024012911334415411"</f>
        <v>60852024012911334415411</v>
      </c>
      <c r="C684" s="7" t="str">
        <f t="shared" si="12"/>
        <v>0302</v>
      </c>
      <c r="D684" s="7" t="s">
        <v>10</v>
      </c>
      <c r="E684" s="7" t="s">
        <v>11</v>
      </c>
      <c r="F684" s="7" t="str">
        <f>"朱玲"</f>
        <v>朱玲</v>
      </c>
    </row>
    <row r="685" spans="1:6" ht="30" customHeight="1">
      <c r="A685" s="7">
        <v>683</v>
      </c>
      <c r="B685" s="7" t="str">
        <f>"60852024012716210214374"</f>
        <v>60852024012716210214374</v>
      </c>
      <c r="C685" s="7" t="str">
        <f t="shared" si="12"/>
        <v>0302</v>
      </c>
      <c r="D685" s="7" t="s">
        <v>10</v>
      </c>
      <c r="E685" s="7" t="s">
        <v>11</v>
      </c>
      <c r="F685" s="7" t="str">
        <f>"闫昊昱"</f>
        <v>闫昊昱</v>
      </c>
    </row>
    <row r="686" spans="1:6" ht="30" customHeight="1">
      <c r="A686" s="7">
        <v>684</v>
      </c>
      <c r="B686" s="7" t="str">
        <f>"60852024012922030916415"</f>
        <v>60852024012922030916415</v>
      </c>
      <c r="C686" s="7" t="str">
        <f t="shared" si="12"/>
        <v>0302</v>
      </c>
      <c r="D686" s="7" t="s">
        <v>10</v>
      </c>
      <c r="E686" s="7" t="s">
        <v>11</v>
      </c>
      <c r="F686" s="7" t="str">
        <f>"黎月桂"</f>
        <v>黎月桂</v>
      </c>
    </row>
    <row r="687" spans="1:6" ht="30" customHeight="1">
      <c r="A687" s="7">
        <v>685</v>
      </c>
      <c r="B687" s="7" t="str">
        <f>"60852024012922255616436"</f>
        <v>60852024012922255616436</v>
      </c>
      <c r="C687" s="7" t="str">
        <f t="shared" si="12"/>
        <v>0302</v>
      </c>
      <c r="D687" s="7" t="s">
        <v>10</v>
      </c>
      <c r="E687" s="7" t="s">
        <v>11</v>
      </c>
      <c r="F687" s="7" t="str">
        <f>"高文诗"</f>
        <v>高文诗</v>
      </c>
    </row>
    <row r="688" spans="1:6" ht="30" customHeight="1">
      <c r="A688" s="7">
        <v>686</v>
      </c>
      <c r="B688" s="7" t="str">
        <f>"60852024012922164316426"</f>
        <v>60852024012922164316426</v>
      </c>
      <c r="C688" s="7" t="str">
        <f t="shared" si="12"/>
        <v>0302</v>
      </c>
      <c r="D688" s="7" t="s">
        <v>10</v>
      </c>
      <c r="E688" s="7" t="s">
        <v>11</v>
      </c>
      <c r="F688" s="7" t="str">
        <f>"吴嘉朗"</f>
        <v>吴嘉朗</v>
      </c>
    </row>
    <row r="689" spans="1:6" ht="30" customHeight="1">
      <c r="A689" s="7">
        <v>687</v>
      </c>
      <c r="B689" s="7" t="str">
        <f>"60852024012818522114805"</f>
        <v>60852024012818522114805</v>
      </c>
      <c r="C689" s="7" t="str">
        <f t="shared" si="12"/>
        <v>0302</v>
      </c>
      <c r="D689" s="7" t="s">
        <v>10</v>
      </c>
      <c r="E689" s="7" t="s">
        <v>11</v>
      </c>
      <c r="F689" s="7" t="str">
        <f>"李济"</f>
        <v>李济</v>
      </c>
    </row>
    <row r="690" spans="1:6" ht="30" customHeight="1">
      <c r="A690" s="7">
        <v>688</v>
      </c>
      <c r="B690" s="7" t="str">
        <f>"60852024012917023615990"</f>
        <v>60852024012917023615990</v>
      </c>
      <c r="C690" s="7" t="str">
        <f t="shared" si="12"/>
        <v>0302</v>
      </c>
      <c r="D690" s="7" t="s">
        <v>10</v>
      </c>
      <c r="E690" s="7" t="s">
        <v>11</v>
      </c>
      <c r="F690" s="7" t="str">
        <f>"陈应重"</f>
        <v>陈应重</v>
      </c>
    </row>
    <row r="691" spans="1:6" ht="30" customHeight="1">
      <c r="A691" s="7">
        <v>689</v>
      </c>
      <c r="B691" s="7" t="str">
        <f>"60852024012621585814069"</f>
        <v>60852024012621585814069</v>
      </c>
      <c r="C691" s="7" t="str">
        <f t="shared" si="12"/>
        <v>0302</v>
      </c>
      <c r="D691" s="7" t="s">
        <v>10</v>
      </c>
      <c r="E691" s="7" t="s">
        <v>11</v>
      </c>
      <c r="F691" s="7" t="str">
        <f>"张祎龙"</f>
        <v>张祎龙</v>
      </c>
    </row>
    <row r="692" spans="1:6" ht="30" customHeight="1">
      <c r="A692" s="7">
        <v>690</v>
      </c>
      <c r="B692" s="7" t="str">
        <f>"60852024012617594213881"</f>
        <v>60852024012617594213881</v>
      </c>
      <c r="C692" s="7" t="str">
        <f t="shared" si="12"/>
        <v>0302</v>
      </c>
      <c r="D692" s="7" t="s">
        <v>10</v>
      </c>
      <c r="E692" s="7" t="s">
        <v>11</v>
      </c>
      <c r="F692" s="7" t="str">
        <f>"周玉娥"</f>
        <v>周玉娥</v>
      </c>
    </row>
    <row r="693" spans="1:6" ht="30" customHeight="1">
      <c r="A693" s="7">
        <v>691</v>
      </c>
      <c r="B693" s="7" t="str">
        <f>"60852024012819141314813"</f>
        <v>60852024012819141314813</v>
      </c>
      <c r="C693" s="7" t="str">
        <f t="shared" si="12"/>
        <v>0302</v>
      </c>
      <c r="D693" s="7" t="s">
        <v>10</v>
      </c>
      <c r="E693" s="7" t="s">
        <v>11</v>
      </c>
      <c r="F693" s="7" t="str">
        <f>"陈秀苹"</f>
        <v>陈秀苹</v>
      </c>
    </row>
    <row r="694" spans="1:6" ht="30" customHeight="1">
      <c r="A694" s="7">
        <v>692</v>
      </c>
      <c r="B694" s="7" t="str">
        <f>"60852024012610000913082"</f>
        <v>60852024012610000913082</v>
      </c>
      <c r="C694" s="7" t="str">
        <f t="shared" si="12"/>
        <v>0302</v>
      </c>
      <c r="D694" s="7" t="s">
        <v>10</v>
      </c>
      <c r="E694" s="7" t="s">
        <v>11</v>
      </c>
      <c r="F694" s="7" t="str">
        <f>"黄广"</f>
        <v>黄广</v>
      </c>
    </row>
    <row r="695" spans="1:6" ht="30" customHeight="1">
      <c r="A695" s="7">
        <v>693</v>
      </c>
      <c r="B695" s="7" t="str">
        <f>"60852024012910080815212"</f>
        <v>60852024012910080815212</v>
      </c>
      <c r="C695" s="7" t="str">
        <f t="shared" si="12"/>
        <v>0302</v>
      </c>
      <c r="D695" s="7" t="s">
        <v>10</v>
      </c>
      <c r="E695" s="7" t="s">
        <v>11</v>
      </c>
      <c r="F695" s="7" t="str">
        <f>"朱明雅"</f>
        <v>朱明雅</v>
      </c>
    </row>
    <row r="696" spans="1:6" ht="30" customHeight="1">
      <c r="A696" s="7">
        <v>694</v>
      </c>
      <c r="B696" s="7" t="str">
        <f>"60852024012911403115427"</f>
        <v>60852024012911403115427</v>
      </c>
      <c r="C696" s="7" t="str">
        <f t="shared" si="12"/>
        <v>0302</v>
      </c>
      <c r="D696" s="7" t="s">
        <v>10</v>
      </c>
      <c r="E696" s="7" t="s">
        <v>11</v>
      </c>
      <c r="F696" s="7" t="str">
        <f>"潘希"</f>
        <v>潘希</v>
      </c>
    </row>
    <row r="697" spans="1:6" ht="30" customHeight="1">
      <c r="A697" s="7">
        <v>695</v>
      </c>
      <c r="B697" s="7" t="str">
        <f>"60852024013010403816913"</f>
        <v>60852024013010403816913</v>
      </c>
      <c r="C697" s="7" t="str">
        <f t="shared" si="12"/>
        <v>0302</v>
      </c>
      <c r="D697" s="7" t="s">
        <v>10</v>
      </c>
      <c r="E697" s="7" t="s">
        <v>11</v>
      </c>
      <c r="F697" s="7" t="str">
        <f>"谭尔斯"</f>
        <v>谭尔斯</v>
      </c>
    </row>
    <row r="698" spans="1:6" ht="30" customHeight="1">
      <c r="A698" s="7">
        <v>696</v>
      </c>
      <c r="B698" s="7" t="str">
        <f>"60852024013010520816947"</f>
        <v>60852024013010520816947</v>
      </c>
      <c r="C698" s="7" t="str">
        <f t="shared" si="12"/>
        <v>0302</v>
      </c>
      <c r="D698" s="7" t="s">
        <v>10</v>
      </c>
      <c r="E698" s="7" t="s">
        <v>11</v>
      </c>
      <c r="F698" s="7" t="str">
        <f>"符玉霞"</f>
        <v>符玉霞</v>
      </c>
    </row>
    <row r="699" spans="1:6" ht="30" customHeight="1">
      <c r="A699" s="7">
        <v>697</v>
      </c>
      <c r="B699" s="7" t="str">
        <f>"60852024013010234916876"</f>
        <v>60852024013010234916876</v>
      </c>
      <c r="C699" s="7" t="str">
        <f t="shared" si="12"/>
        <v>0302</v>
      </c>
      <c r="D699" s="7" t="s">
        <v>10</v>
      </c>
      <c r="E699" s="7" t="s">
        <v>11</v>
      </c>
      <c r="F699" s="7" t="str">
        <f>"秦雪苗"</f>
        <v>秦雪苗</v>
      </c>
    </row>
    <row r="700" spans="1:6" ht="30" customHeight="1">
      <c r="A700" s="7">
        <v>698</v>
      </c>
      <c r="B700" s="7" t="str">
        <f>"60852024012920560916319"</f>
        <v>60852024012920560916319</v>
      </c>
      <c r="C700" s="7" t="str">
        <f t="shared" si="12"/>
        <v>0302</v>
      </c>
      <c r="D700" s="7" t="s">
        <v>10</v>
      </c>
      <c r="E700" s="7" t="s">
        <v>11</v>
      </c>
      <c r="F700" s="7" t="str">
        <f>"王英玮"</f>
        <v>王英玮</v>
      </c>
    </row>
    <row r="701" spans="1:6" ht="30" customHeight="1">
      <c r="A701" s="7">
        <v>699</v>
      </c>
      <c r="B701" s="7" t="str">
        <f>"60852024012612350913406"</f>
        <v>60852024012612350913406</v>
      </c>
      <c r="C701" s="7" t="str">
        <f t="shared" si="12"/>
        <v>0302</v>
      </c>
      <c r="D701" s="7" t="s">
        <v>10</v>
      </c>
      <c r="E701" s="7" t="s">
        <v>11</v>
      </c>
      <c r="F701" s="7" t="str">
        <f>"赵丽雅"</f>
        <v>赵丽雅</v>
      </c>
    </row>
    <row r="702" spans="1:6" ht="30" customHeight="1">
      <c r="A702" s="7">
        <v>700</v>
      </c>
      <c r="B702" s="7" t="str">
        <f>"60852024013011194517005"</f>
        <v>60852024013011194517005</v>
      </c>
      <c r="C702" s="7" t="str">
        <f t="shared" si="12"/>
        <v>0302</v>
      </c>
      <c r="D702" s="7" t="s">
        <v>10</v>
      </c>
      <c r="E702" s="7" t="s">
        <v>11</v>
      </c>
      <c r="F702" s="7" t="str">
        <f>"何瑞瑜"</f>
        <v>何瑞瑜</v>
      </c>
    </row>
    <row r="703" spans="1:6" ht="30" customHeight="1">
      <c r="A703" s="7">
        <v>701</v>
      </c>
      <c r="B703" s="7" t="str">
        <f>"60852024012722013914522"</f>
        <v>60852024012722013914522</v>
      </c>
      <c r="C703" s="7" t="str">
        <f t="shared" si="12"/>
        <v>0302</v>
      </c>
      <c r="D703" s="7" t="s">
        <v>10</v>
      </c>
      <c r="E703" s="7" t="s">
        <v>11</v>
      </c>
      <c r="F703" s="7" t="str">
        <f>"陈慧"</f>
        <v>陈慧</v>
      </c>
    </row>
    <row r="704" spans="1:6" ht="30" customHeight="1">
      <c r="A704" s="7">
        <v>702</v>
      </c>
      <c r="B704" s="7" t="str">
        <f>"60852024012921453316391"</f>
        <v>60852024012921453316391</v>
      </c>
      <c r="C704" s="7" t="str">
        <f t="shared" si="12"/>
        <v>0302</v>
      </c>
      <c r="D704" s="7" t="s">
        <v>10</v>
      </c>
      <c r="E704" s="7" t="s">
        <v>11</v>
      </c>
      <c r="F704" s="7" t="str">
        <f>"孙伟芳"</f>
        <v>孙伟芳</v>
      </c>
    </row>
    <row r="705" spans="1:6" ht="30" customHeight="1">
      <c r="A705" s="7">
        <v>703</v>
      </c>
      <c r="B705" s="7" t="str">
        <f>"60852024013013272017206"</f>
        <v>60852024013013272017206</v>
      </c>
      <c r="C705" s="7" t="str">
        <f t="shared" si="12"/>
        <v>0302</v>
      </c>
      <c r="D705" s="7" t="s">
        <v>10</v>
      </c>
      <c r="E705" s="7" t="s">
        <v>11</v>
      </c>
      <c r="F705" s="7" t="str">
        <f>"吴慧"</f>
        <v>吴慧</v>
      </c>
    </row>
    <row r="706" spans="1:6" ht="30" customHeight="1">
      <c r="A706" s="7">
        <v>704</v>
      </c>
      <c r="B706" s="7" t="str">
        <f>"60852024012921130116343"</f>
        <v>60852024012921130116343</v>
      </c>
      <c r="C706" s="7" t="str">
        <f t="shared" si="12"/>
        <v>0302</v>
      </c>
      <c r="D706" s="7" t="s">
        <v>10</v>
      </c>
      <c r="E706" s="7" t="s">
        <v>11</v>
      </c>
      <c r="F706" s="7" t="str">
        <f>"曾嘉祺"</f>
        <v>曾嘉祺</v>
      </c>
    </row>
    <row r="707" spans="1:6" ht="30" customHeight="1">
      <c r="A707" s="7">
        <v>705</v>
      </c>
      <c r="B707" s="7" t="str">
        <f>"60852024012909064315074"</f>
        <v>60852024012909064315074</v>
      </c>
      <c r="C707" s="7" t="str">
        <f t="shared" si="12"/>
        <v>0302</v>
      </c>
      <c r="D707" s="7" t="s">
        <v>10</v>
      </c>
      <c r="E707" s="7" t="s">
        <v>11</v>
      </c>
      <c r="F707" s="7" t="str">
        <f>"蔡用波"</f>
        <v>蔡用波</v>
      </c>
    </row>
    <row r="708" spans="1:6" ht="30" customHeight="1">
      <c r="A708" s="7">
        <v>706</v>
      </c>
      <c r="B708" s="7" t="str">
        <f>"60852024013015063517371"</f>
        <v>60852024013015063517371</v>
      </c>
      <c r="C708" s="7" t="str">
        <f t="shared" si="12"/>
        <v>0302</v>
      </c>
      <c r="D708" s="7" t="s">
        <v>10</v>
      </c>
      <c r="E708" s="7" t="s">
        <v>11</v>
      </c>
      <c r="F708" s="7" t="str">
        <f>"温莉莉"</f>
        <v>温莉莉</v>
      </c>
    </row>
    <row r="709" spans="1:6" ht="30" customHeight="1">
      <c r="A709" s="7">
        <v>707</v>
      </c>
      <c r="B709" s="7" t="str">
        <f>"60852024013015172217393"</f>
        <v>60852024013015172217393</v>
      </c>
      <c r="C709" s="7" t="str">
        <f t="shared" si="12"/>
        <v>0302</v>
      </c>
      <c r="D709" s="7" t="s">
        <v>10</v>
      </c>
      <c r="E709" s="7" t="s">
        <v>11</v>
      </c>
      <c r="F709" s="7" t="str">
        <f>"林铃"</f>
        <v>林铃</v>
      </c>
    </row>
    <row r="710" spans="1:6" ht="30" customHeight="1">
      <c r="A710" s="7">
        <v>708</v>
      </c>
      <c r="B710" s="7" t="str">
        <f>"60852024013009463716766"</f>
        <v>60852024013009463716766</v>
      </c>
      <c r="C710" s="7" t="str">
        <f t="shared" si="12"/>
        <v>0302</v>
      </c>
      <c r="D710" s="7" t="s">
        <v>10</v>
      </c>
      <c r="E710" s="7" t="s">
        <v>11</v>
      </c>
      <c r="F710" s="7" t="str">
        <f>"陈嵘"</f>
        <v>陈嵘</v>
      </c>
    </row>
    <row r="711" spans="1:6" ht="30" customHeight="1">
      <c r="A711" s="7">
        <v>709</v>
      </c>
      <c r="B711" s="7" t="str">
        <f>"60852024013015482017471"</f>
        <v>60852024013015482017471</v>
      </c>
      <c r="C711" s="7" t="str">
        <f t="shared" si="12"/>
        <v>0302</v>
      </c>
      <c r="D711" s="7" t="s">
        <v>10</v>
      </c>
      <c r="E711" s="7" t="s">
        <v>11</v>
      </c>
      <c r="F711" s="7" t="str">
        <f>"周纯伊"</f>
        <v>周纯伊</v>
      </c>
    </row>
    <row r="712" spans="1:6" ht="30" customHeight="1">
      <c r="A712" s="7">
        <v>710</v>
      </c>
      <c r="B712" s="7" t="str">
        <f>"60852024012912205215494"</f>
        <v>60852024012912205215494</v>
      </c>
      <c r="C712" s="7" t="str">
        <f t="shared" si="12"/>
        <v>0302</v>
      </c>
      <c r="D712" s="7" t="s">
        <v>10</v>
      </c>
      <c r="E712" s="7" t="s">
        <v>11</v>
      </c>
      <c r="F712" s="7" t="str">
        <f>"陈嘉欣"</f>
        <v>陈嘉欣</v>
      </c>
    </row>
    <row r="713" spans="1:6" ht="30" customHeight="1">
      <c r="A713" s="7">
        <v>711</v>
      </c>
      <c r="B713" s="7" t="str">
        <f>"60852024012916502015968"</f>
        <v>60852024012916502015968</v>
      </c>
      <c r="C713" s="7" t="str">
        <f t="shared" si="12"/>
        <v>0302</v>
      </c>
      <c r="D713" s="7" t="s">
        <v>10</v>
      </c>
      <c r="E713" s="7" t="s">
        <v>11</v>
      </c>
      <c r="F713" s="7" t="str">
        <f>"朱国翘"</f>
        <v>朱国翘</v>
      </c>
    </row>
    <row r="714" spans="1:6" ht="30" customHeight="1">
      <c r="A714" s="7">
        <v>712</v>
      </c>
      <c r="B714" s="7" t="str">
        <f>"60852024013016173017530"</f>
        <v>60852024013016173017530</v>
      </c>
      <c r="C714" s="7" t="str">
        <f t="shared" si="12"/>
        <v>0302</v>
      </c>
      <c r="D714" s="7" t="s">
        <v>10</v>
      </c>
      <c r="E714" s="7" t="s">
        <v>11</v>
      </c>
      <c r="F714" s="7" t="str">
        <f>"吴忠泽"</f>
        <v>吴忠泽</v>
      </c>
    </row>
    <row r="715" spans="1:6" ht="30" customHeight="1">
      <c r="A715" s="7">
        <v>713</v>
      </c>
      <c r="B715" s="7" t="str">
        <f>"60852024013016003317498"</f>
        <v>60852024013016003317498</v>
      </c>
      <c r="C715" s="7" t="str">
        <f t="shared" si="12"/>
        <v>0302</v>
      </c>
      <c r="D715" s="7" t="s">
        <v>10</v>
      </c>
      <c r="E715" s="7" t="s">
        <v>11</v>
      </c>
      <c r="F715" s="7" t="str">
        <f>"阮文忻"</f>
        <v>阮文忻</v>
      </c>
    </row>
    <row r="716" spans="1:6" ht="30" customHeight="1">
      <c r="A716" s="7">
        <v>714</v>
      </c>
      <c r="B716" s="7" t="str">
        <f>"60852024013016344717561"</f>
        <v>60852024013016344717561</v>
      </c>
      <c r="C716" s="7" t="str">
        <f t="shared" si="12"/>
        <v>0302</v>
      </c>
      <c r="D716" s="7" t="s">
        <v>10</v>
      </c>
      <c r="E716" s="7" t="s">
        <v>11</v>
      </c>
      <c r="F716" s="7" t="str">
        <f>"胡智星"</f>
        <v>胡智星</v>
      </c>
    </row>
    <row r="717" spans="1:6" ht="30" customHeight="1">
      <c r="A717" s="7">
        <v>715</v>
      </c>
      <c r="B717" s="7" t="str">
        <f>"60852024013016333517555"</f>
        <v>60852024013016333517555</v>
      </c>
      <c r="C717" s="7" t="str">
        <f aca="true" t="shared" si="13" ref="C717:C780">"0302"</f>
        <v>0302</v>
      </c>
      <c r="D717" s="7" t="s">
        <v>10</v>
      </c>
      <c r="E717" s="7" t="s">
        <v>11</v>
      </c>
      <c r="F717" s="7" t="str">
        <f>"蔡诗莹"</f>
        <v>蔡诗莹</v>
      </c>
    </row>
    <row r="718" spans="1:6" ht="30" customHeight="1">
      <c r="A718" s="7">
        <v>716</v>
      </c>
      <c r="B718" s="7" t="str">
        <f>"60852024013011132816992"</f>
        <v>60852024013011132816992</v>
      </c>
      <c r="C718" s="7" t="str">
        <f t="shared" si="13"/>
        <v>0302</v>
      </c>
      <c r="D718" s="7" t="s">
        <v>10</v>
      </c>
      <c r="E718" s="7" t="s">
        <v>11</v>
      </c>
      <c r="F718" s="7" t="str">
        <f>"周媛"</f>
        <v>周媛</v>
      </c>
    </row>
    <row r="719" spans="1:6" ht="30" customHeight="1">
      <c r="A719" s="7">
        <v>717</v>
      </c>
      <c r="B719" s="7" t="str">
        <f>"60852024013017084317624"</f>
        <v>60852024013017084317624</v>
      </c>
      <c r="C719" s="7" t="str">
        <f t="shared" si="13"/>
        <v>0302</v>
      </c>
      <c r="D719" s="7" t="s">
        <v>10</v>
      </c>
      <c r="E719" s="7" t="s">
        <v>11</v>
      </c>
      <c r="F719" s="7" t="str">
        <f>"杨洋"</f>
        <v>杨洋</v>
      </c>
    </row>
    <row r="720" spans="1:6" ht="30" customHeight="1">
      <c r="A720" s="7">
        <v>718</v>
      </c>
      <c r="B720" s="7" t="str">
        <f>"60852024013016101917516"</f>
        <v>60852024013016101917516</v>
      </c>
      <c r="C720" s="7" t="str">
        <f t="shared" si="13"/>
        <v>0302</v>
      </c>
      <c r="D720" s="7" t="s">
        <v>10</v>
      </c>
      <c r="E720" s="7" t="s">
        <v>11</v>
      </c>
      <c r="F720" s="7" t="str">
        <f>"郑有昊"</f>
        <v>郑有昊</v>
      </c>
    </row>
    <row r="721" spans="1:6" ht="30" customHeight="1">
      <c r="A721" s="7">
        <v>719</v>
      </c>
      <c r="B721" s="7" t="str">
        <f>"60852024013017385617666"</f>
        <v>60852024013017385617666</v>
      </c>
      <c r="C721" s="7" t="str">
        <f t="shared" si="13"/>
        <v>0302</v>
      </c>
      <c r="D721" s="7" t="s">
        <v>10</v>
      </c>
      <c r="E721" s="7" t="s">
        <v>11</v>
      </c>
      <c r="F721" s="7" t="str">
        <f>"梁茹"</f>
        <v>梁茹</v>
      </c>
    </row>
    <row r="722" spans="1:6" ht="30" customHeight="1">
      <c r="A722" s="7">
        <v>720</v>
      </c>
      <c r="B722" s="7" t="str">
        <f>"60852024013015041917363"</f>
        <v>60852024013015041917363</v>
      </c>
      <c r="C722" s="7" t="str">
        <f t="shared" si="13"/>
        <v>0302</v>
      </c>
      <c r="D722" s="7" t="s">
        <v>10</v>
      </c>
      <c r="E722" s="7" t="s">
        <v>11</v>
      </c>
      <c r="F722" s="7" t="str">
        <f>"王飞飞"</f>
        <v>王飞飞</v>
      </c>
    </row>
    <row r="723" spans="1:6" ht="30" customHeight="1">
      <c r="A723" s="7">
        <v>721</v>
      </c>
      <c r="B723" s="7" t="str">
        <f>"60852024013018102117709"</f>
        <v>60852024013018102117709</v>
      </c>
      <c r="C723" s="7" t="str">
        <f t="shared" si="13"/>
        <v>0302</v>
      </c>
      <c r="D723" s="7" t="s">
        <v>10</v>
      </c>
      <c r="E723" s="7" t="s">
        <v>11</v>
      </c>
      <c r="F723" s="7" t="str">
        <f>"周国安"</f>
        <v>周国安</v>
      </c>
    </row>
    <row r="724" spans="1:6" ht="30" customHeight="1">
      <c r="A724" s="7">
        <v>722</v>
      </c>
      <c r="B724" s="7" t="str">
        <f>"60852024012609523913047"</f>
        <v>60852024012609523913047</v>
      </c>
      <c r="C724" s="7" t="str">
        <f t="shared" si="13"/>
        <v>0302</v>
      </c>
      <c r="D724" s="7" t="s">
        <v>10</v>
      </c>
      <c r="E724" s="7" t="s">
        <v>11</v>
      </c>
      <c r="F724" s="7" t="str">
        <f>"余婕"</f>
        <v>余婕</v>
      </c>
    </row>
    <row r="725" spans="1:6" ht="30" customHeight="1">
      <c r="A725" s="7">
        <v>723</v>
      </c>
      <c r="B725" s="7" t="str">
        <f>"60852024012609050112859"</f>
        <v>60852024012609050112859</v>
      </c>
      <c r="C725" s="7" t="str">
        <f t="shared" si="13"/>
        <v>0302</v>
      </c>
      <c r="D725" s="7" t="s">
        <v>10</v>
      </c>
      <c r="E725" s="7" t="s">
        <v>11</v>
      </c>
      <c r="F725" s="7" t="str">
        <f>"刘有丽"</f>
        <v>刘有丽</v>
      </c>
    </row>
    <row r="726" spans="1:6" ht="30" customHeight="1">
      <c r="A726" s="7">
        <v>724</v>
      </c>
      <c r="B726" s="7" t="str">
        <f>"60852024013018293317734"</f>
        <v>60852024013018293317734</v>
      </c>
      <c r="C726" s="7" t="str">
        <f t="shared" si="13"/>
        <v>0302</v>
      </c>
      <c r="D726" s="7" t="s">
        <v>10</v>
      </c>
      <c r="E726" s="7" t="s">
        <v>11</v>
      </c>
      <c r="F726" s="7" t="str">
        <f>"符馨尹"</f>
        <v>符馨尹</v>
      </c>
    </row>
    <row r="727" spans="1:6" ht="30" customHeight="1">
      <c r="A727" s="7">
        <v>725</v>
      </c>
      <c r="B727" s="7" t="str">
        <f>"60852024012921291516366"</f>
        <v>60852024012921291516366</v>
      </c>
      <c r="C727" s="7" t="str">
        <f t="shared" si="13"/>
        <v>0302</v>
      </c>
      <c r="D727" s="7" t="s">
        <v>10</v>
      </c>
      <c r="E727" s="7" t="s">
        <v>11</v>
      </c>
      <c r="F727" s="7" t="str">
        <f>"黄湘恒"</f>
        <v>黄湘恒</v>
      </c>
    </row>
    <row r="728" spans="1:6" ht="30" customHeight="1">
      <c r="A728" s="7">
        <v>726</v>
      </c>
      <c r="B728" s="7" t="str">
        <f>"60852024012721304314502"</f>
        <v>60852024012721304314502</v>
      </c>
      <c r="C728" s="7" t="str">
        <f t="shared" si="13"/>
        <v>0302</v>
      </c>
      <c r="D728" s="7" t="s">
        <v>10</v>
      </c>
      <c r="E728" s="7" t="s">
        <v>11</v>
      </c>
      <c r="F728" s="7" t="str">
        <f>"邢维遵"</f>
        <v>邢维遵</v>
      </c>
    </row>
    <row r="729" spans="1:6" ht="30" customHeight="1">
      <c r="A729" s="7">
        <v>727</v>
      </c>
      <c r="B729" s="7" t="str">
        <f>"60852024012623532914133"</f>
        <v>60852024012623532914133</v>
      </c>
      <c r="C729" s="7" t="str">
        <f t="shared" si="13"/>
        <v>0302</v>
      </c>
      <c r="D729" s="7" t="s">
        <v>10</v>
      </c>
      <c r="E729" s="7" t="s">
        <v>11</v>
      </c>
      <c r="F729" s="7" t="str">
        <f>"曾慧娟"</f>
        <v>曾慧娟</v>
      </c>
    </row>
    <row r="730" spans="1:6" ht="30" customHeight="1">
      <c r="A730" s="7">
        <v>728</v>
      </c>
      <c r="B730" s="7" t="str">
        <f>"60852024012615453213686"</f>
        <v>60852024012615453213686</v>
      </c>
      <c r="C730" s="7" t="str">
        <f t="shared" si="13"/>
        <v>0302</v>
      </c>
      <c r="D730" s="7" t="s">
        <v>10</v>
      </c>
      <c r="E730" s="7" t="s">
        <v>11</v>
      </c>
      <c r="F730" s="7" t="str">
        <f>"陈琼安"</f>
        <v>陈琼安</v>
      </c>
    </row>
    <row r="731" spans="1:6" ht="30" customHeight="1">
      <c r="A731" s="7">
        <v>729</v>
      </c>
      <c r="B731" s="7" t="str">
        <f>"60852024012923523416506"</f>
        <v>60852024012923523416506</v>
      </c>
      <c r="C731" s="7" t="str">
        <f t="shared" si="13"/>
        <v>0302</v>
      </c>
      <c r="D731" s="7" t="s">
        <v>10</v>
      </c>
      <c r="E731" s="7" t="s">
        <v>11</v>
      </c>
      <c r="F731" s="7" t="str">
        <f>"郑思伟"</f>
        <v>郑思伟</v>
      </c>
    </row>
    <row r="732" spans="1:6" ht="30" customHeight="1">
      <c r="A732" s="7">
        <v>730</v>
      </c>
      <c r="B732" s="7" t="str">
        <f>"60852024012612524913431"</f>
        <v>60852024012612524913431</v>
      </c>
      <c r="C732" s="7" t="str">
        <f t="shared" si="13"/>
        <v>0302</v>
      </c>
      <c r="D732" s="7" t="s">
        <v>10</v>
      </c>
      <c r="E732" s="7" t="s">
        <v>11</v>
      </c>
      <c r="F732" s="7" t="str">
        <f>"朱兴浩"</f>
        <v>朱兴浩</v>
      </c>
    </row>
    <row r="733" spans="1:6" ht="30" customHeight="1">
      <c r="A733" s="7">
        <v>731</v>
      </c>
      <c r="B733" s="7" t="str">
        <f>"60852024013022094518095"</f>
        <v>60852024013022094518095</v>
      </c>
      <c r="C733" s="7" t="str">
        <f t="shared" si="13"/>
        <v>0302</v>
      </c>
      <c r="D733" s="7" t="s">
        <v>10</v>
      </c>
      <c r="E733" s="7" t="s">
        <v>11</v>
      </c>
      <c r="F733" s="7" t="str">
        <f>"杨博"</f>
        <v>杨博</v>
      </c>
    </row>
    <row r="734" spans="1:6" ht="30" customHeight="1">
      <c r="A734" s="7">
        <v>732</v>
      </c>
      <c r="B734" s="7" t="str">
        <f>"60852024012609594713080"</f>
        <v>60852024012609594713080</v>
      </c>
      <c r="C734" s="7" t="str">
        <f t="shared" si="13"/>
        <v>0302</v>
      </c>
      <c r="D734" s="7" t="s">
        <v>10</v>
      </c>
      <c r="E734" s="7" t="s">
        <v>11</v>
      </c>
      <c r="F734" s="7" t="str">
        <f>"文佳欣"</f>
        <v>文佳欣</v>
      </c>
    </row>
    <row r="735" spans="1:6" ht="30" customHeight="1">
      <c r="A735" s="7">
        <v>733</v>
      </c>
      <c r="B735" s="7" t="str">
        <f>"60852024013022220918113"</f>
        <v>60852024013022220918113</v>
      </c>
      <c r="C735" s="7" t="str">
        <f t="shared" si="13"/>
        <v>0302</v>
      </c>
      <c r="D735" s="7" t="s">
        <v>10</v>
      </c>
      <c r="E735" s="7" t="s">
        <v>11</v>
      </c>
      <c r="F735" s="7" t="str">
        <f>"杨康凤"</f>
        <v>杨康凤</v>
      </c>
    </row>
    <row r="736" spans="1:6" ht="30" customHeight="1">
      <c r="A736" s="7">
        <v>734</v>
      </c>
      <c r="B736" s="7" t="str">
        <f>"60852024013022030718084"</f>
        <v>60852024013022030718084</v>
      </c>
      <c r="C736" s="7" t="str">
        <f t="shared" si="13"/>
        <v>0302</v>
      </c>
      <c r="D736" s="7" t="s">
        <v>10</v>
      </c>
      <c r="E736" s="7" t="s">
        <v>11</v>
      </c>
      <c r="F736" s="7" t="str">
        <f>"黄灵"</f>
        <v>黄灵</v>
      </c>
    </row>
    <row r="737" spans="1:6" ht="30" customHeight="1">
      <c r="A737" s="7">
        <v>735</v>
      </c>
      <c r="B737" s="7" t="str">
        <f>"60852024013018491117763"</f>
        <v>60852024013018491117763</v>
      </c>
      <c r="C737" s="7" t="str">
        <f t="shared" si="13"/>
        <v>0302</v>
      </c>
      <c r="D737" s="7" t="s">
        <v>10</v>
      </c>
      <c r="E737" s="7" t="s">
        <v>11</v>
      </c>
      <c r="F737" s="7" t="str">
        <f>"周雄裕"</f>
        <v>周雄裕</v>
      </c>
    </row>
    <row r="738" spans="1:6" ht="30" customHeight="1">
      <c r="A738" s="7">
        <v>736</v>
      </c>
      <c r="B738" s="7" t="str">
        <f>"60852024013100062518251"</f>
        <v>60852024013100062518251</v>
      </c>
      <c r="C738" s="7" t="str">
        <f t="shared" si="13"/>
        <v>0302</v>
      </c>
      <c r="D738" s="7" t="s">
        <v>10</v>
      </c>
      <c r="E738" s="7" t="s">
        <v>11</v>
      </c>
      <c r="F738" s="7" t="str">
        <f>"王君"</f>
        <v>王君</v>
      </c>
    </row>
    <row r="739" spans="1:6" ht="30" customHeight="1">
      <c r="A739" s="7">
        <v>737</v>
      </c>
      <c r="B739" s="7" t="str">
        <f>"60852024013021065317999"</f>
        <v>60852024013021065317999</v>
      </c>
      <c r="C739" s="7" t="str">
        <f t="shared" si="13"/>
        <v>0302</v>
      </c>
      <c r="D739" s="7" t="s">
        <v>10</v>
      </c>
      <c r="E739" s="7" t="s">
        <v>11</v>
      </c>
      <c r="F739" s="7" t="str">
        <f>"程恒"</f>
        <v>程恒</v>
      </c>
    </row>
    <row r="740" spans="1:6" ht="30" customHeight="1">
      <c r="A740" s="7">
        <v>738</v>
      </c>
      <c r="B740" s="7" t="str">
        <f>"60852024013023543218243"</f>
        <v>60852024013023543218243</v>
      </c>
      <c r="C740" s="7" t="str">
        <f t="shared" si="13"/>
        <v>0302</v>
      </c>
      <c r="D740" s="7" t="s">
        <v>10</v>
      </c>
      <c r="E740" s="7" t="s">
        <v>11</v>
      </c>
      <c r="F740" s="7" t="str">
        <f>"李华宁"</f>
        <v>李华宁</v>
      </c>
    </row>
    <row r="741" spans="1:6" ht="30" customHeight="1">
      <c r="A741" s="7">
        <v>739</v>
      </c>
      <c r="B741" s="7" t="str">
        <f>"60852024013100130118259"</f>
        <v>60852024013100130118259</v>
      </c>
      <c r="C741" s="7" t="str">
        <f t="shared" si="13"/>
        <v>0302</v>
      </c>
      <c r="D741" s="7" t="s">
        <v>10</v>
      </c>
      <c r="E741" s="7" t="s">
        <v>11</v>
      </c>
      <c r="F741" s="7" t="str">
        <f>"严凌峰"</f>
        <v>严凌峰</v>
      </c>
    </row>
    <row r="742" spans="1:6" ht="30" customHeight="1">
      <c r="A742" s="7">
        <v>740</v>
      </c>
      <c r="B742" s="7" t="str">
        <f>"60852024013023415218229"</f>
        <v>60852024013023415218229</v>
      </c>
      <c r="C742" s="7" t="str">
        <f t="shared" si="13"/>
        <v>0302</v>
      </c>
      <c r="D742" s="7" t="s">
        <v>10</v>
      </c>
      <c r="E742" s="7" t="s">
        <v>11</v>
      </c>
      <c r="F742" s="7" t="str">
        <f>"吴玉霞"</f>
        <v>吴玉霞</v>
      </c>
    </row>
    <row r="743" spans="1:6" ht="30" customHeight="1">
      <c r="A743" s="7">
        <v>741</v>
      </c>
      <c r="B743" s="7" t="str">
        <f>"60852024013023564918248"</f>
        <v>60852024013023564918248</v>
      </c>
      <c r="C743" s="7" t="str">
        <f t="shared" si="13"/>
        <v>0302</v>
      </c>
      <c r="D743" s="7" t="s">
        <v>10</v>
      </c>
      <c r="E743" s="7" t="s">
        <v>11</v>
      </c>
      <c r="F743" s="7" t="str">
        <f>"邢斯檀"</f>
        <v>邢斯檀</v>
      </c>
    </row>
    <row r="744" spans="1:6" ht="30" customHeight="1">
      <c r="A744" s="7">
        <v>742</v>
      </c>
      <c r="B744" s="7" t="str">
        <f>"60852024013014504617331"</f>
        <v>60852024013014504617331</v>
      </c>
      <c r="C744" s="7" t="str">
        <f t="shared" si="13"/>
        <v>0302</v>
      </c>
      <c r="D744" s="7" t="s">
        <v>10</v>
      </c>
      <c r="E744" s="7" t="s">
        <v>11</v>
      </c>
      <c r="F744" s="7" t="str">
        <f>"谢世豪"</f>
        <v>谢世豪</v>
      </c>
    </row>
    <row r="745" spans="1:6" ht="30" customHeight="1">
      <c r="A745" s="7">
        <v>743</v>
      </c>
      <c r="B745" s="7" t="str">
        <f>"60852024013017122417632"</f>
        <v>60852024013017122417632</v>
      </c>
      <c r="C745" s="7" t="str">
        <f t="shared" si="13"/>
        <v>0302</v>
      </c>
      <c r="D745" s="7" t="s">
        <v>10</v>
      </c>
      <c r="E745" s="7" t="s">
        <v>11</v>
      </c>
      <c r="F745" s="7" t="str">
        <f>"邓欢欢"</f>
        <v>邓欢欢</v>
      </c>
    </row>
    <row r="746" spans="1:6" ht="30" customHeight="1">
      <c r="A746" s="7">
        <v>744</v>
      </c>
      <c r="B746" s="7" t="str">
        <f>"60852024012916402515947"</f>
        <v>60852024012916402515947</v>
      </c>
      <c r="C746" s="7" t="str">
        <f t="shared" si="13"/>
        <v>0302</v>
      </c>
      <c r="D746" s="7" t="s">
        <v>10</v>
      </c>
      <c r="E746" s="7" t="s">
        <v>11</v>
      </c>
      <c r="F746" s="7" t="str">
        <f>"吴惠娇"</f>
        <v>吴惠娇</v>
      </c>
    </row>
    <row r="747" spans="1:6" ht="30" customHeight="1">
      <c r="A747" s="7">
        <v>745</v>
      </c>
      <c r="B747" s="7" t="str">
        <f>"60852024013109590518448"</f>
        <v>60852024013109590518448</v>
      </c>
      <c r="C747" s="7" t="str">
        <f t="shared" si="13"/>
        <v>0302</v>
      </c>
      <c r="D747" s="7" t="s">
        <v>10</v>
      </c>
      <c r="E747" s="7" t="s">
        <v>11</v>
      </c>
      <c r="F747" s="7" t="str">
        <f>"甘芳铃"</f>
        <v>甘芳铃</v>
      </c>
    </row>
    <row r="748" spans="1:6" ht="30" customHeight="1">
      <c r="A748" s="7">
        <v>746</v>
      </c>
      <c r="B748" s="7" t="str">
        <f>"60852024013110404118529"</f>
        <v>60852024013110404118529</v>
      </c>
      <c r="C748" s="7" t="str">
        <f t="shared" si="13"/>
        <v>0302</v>
      </c>
      <c r="D748" s="7" t="s">
        <v>10</v>
      </c>
      <c r="E748" s="7" t="s">
        <v>11</v>
      </c>
      <c r="F748" s="7" t="str">
        <f>"陈燕婷"</f>
        <v>陈燕婷</v>
      </c>
    </row>
    <row r="749" spans="1:6" ht="30" customHeight="1">
      <c r="A749" s="7">
        <v>747</v>
      </c>
      <c r="B749" s="7" t="str">
        <f>"60852024013110464618538"</f>
        <v>60852024013110464618538</v>
      </c>
      <c r="C749" s="7" t="str">
        <f t="shared" si="13"/>
        <v>0302</v>
      </c>
      <c r="D749" s="7" t="s">
        <v>10</v>
      </c>
      <c r="E749" s="7" t="s">
        <v>11</v>
      </c>
      <c r="F749" s="7" t="str">
        <f>"韦泽江"</f>
        <v>韦泽江</v>
      </c>
    </row>
    <row r="750" spans="1:6" ht="30" customHeight="1">
      <c r="A750" s="7">
        <v>748</v>
      </c>
      <c r="B750" s="7" t="str">
        <f>"60852024013109250418398"</f>
        <v>60852024013109250418398</v>
      </c>
      <c r="C750" s="7" t="str">
        <f t="shared" si="13"/>
        <v>0302</v>
      </c>
      <c r="D750" s="7" t="s">
        <v>10</v>
      </c>
      <c r="E750" s="7" t="s">
        <v>11</v>
      </c>
      <c r="F750" s="7" t="str">
        <f>"符贺洲"</f>
        <v>符贺洲</v>
      </c>
    </row>
    <row r="751" spans="1:6" ht="30" customHeight="1">
      <c r="A751" s="7">
        <v>749</v>
      </c>
      <c r="B751" s="7" t="str">
        <f>"60852024013110163918492"</f>
        <v>60852024013110163918492</v>
      </c>
      <c r="C751" s="7" t="str">
        <f t="shared" si="13"/>
        <v>0302</v>
      </c>
      <c r="D751" s="7" t="s">
        <v>10</v>
      </c>
      <c r="E751" s="7" t="s">
        <v>11</v>
      </c>
      <c r="F751" s="7" t="str">
        <f>"吕苗苗"</f>
        <v>吕苗苗</v>
      </c>
    </row>
    <row r="752" spans="1:6" ht="30" customHeight="1">
      <c r="A752" s="7">
        <v>750</v>
      </c>
      <c r="B752" s="7" t="str">
        <f>"60852024013015425917452"</f>
        <v>60852024013015425917452</v>
      </c>
      <c r="C752" s="7" t="str">
        <f t="shared" si="13"/>
        <v>0302</v>
      </c>
      <c r="D752" s="7" t="s">
        <v>10</v>
      </c>
      <c r="E752" s="7" t="s">
        <v>11</v>
      </c>
      <c r="F752" s="7" t="str">
        <f>"梁松全"</f>
        <v>梁松全</v>
      </c>
    </row>
    <row r="753" spans="1:6" ht="30" customHeight="1">
      <c r="A753" s="7">
        <v>751</v>
      </c>
      <c r="B753" s="7" t="str">
        <f>"60852024013111501318632"</f>
        <v>60852024013111501318632</v>
      </c>
      <c r="C753" s="7" t="str">
        <f t="shared" si="13"/>
        <v>0302</v>
      </c>
      <c r="D753" s="7" t="s">
        <v>10</v>
      </c>
      <c r="E753" s="7" t="s">
        <v>11</v>
      </c>
      <c r="F753" s="7" t="str">
        <f>"陈幻真"</f>
        <v>陈幻真</v>
      </c>
    </row>
    <row r="754" spans="1:6" ht="30" customHeight="1">
      <c r="A754" s="7">
        <v>752</v>
      </c>
      <c r="B754" s="7" t="str">
        <f>"60852024013111205118590"</f>
        <v>60852024013111205118590</v>
      </c>
      <c r="C754" s="7" t="str">
        <f t="shared" si="13"/>
        <v>0302</v>
      </c>
      <c r="D754" s="7" t="s">
        <v>10</v>
      </c>
      <c r="E754" s="7" t="s">
        <v>11</v>
      </c>
      <c r="F754" s="7" t="str">
        <f>"施奕扬"</f>
        <v>施奕扬</v>
      </c>
    </row>
    <row r="755" spans="1:6" ht="30" customHeight="1">
      <c r="A755" s="7">
        <v>753</v>
      </c>
      <c r="B755" s="7" t="str">
        <f>"60852024013112152118667"</f>
        <v>60852024013112152118667</v>
      </c>
      <c r="C755" s="7" t="str">
        <f t="shared" si="13"/>
        <v>0302</v>
      </c>
      <c r="D755" s="7" t="s">
        <v>10</v>
      </c>
      <c r="E755" s="7" t="s">
        <v>11</v>
      </c>
      <c r="F755" s="7" t="str">
        <f>"孙贻弘"</f>
        <v>孙贻弘</v>
      </c>
    </row>
    <row r="756" spans="1:6" ht="30" customHeight="1">
      <c r="A756" s="7">
        <v>754</v>
      </c>
      <c r="B756" s="7" t="str">
        <f>"60852024013113155718735"</f>
        <v>60852024013113155718735</v>
      </c>
      <c r="C756" s="7" t="str">
        <f t="shared" si="13"/>
        <v>0302</v>
      </c>
      <c r="D756" s="7" t="s">
        <v>10</v>
      </c>
      <c r="E756" s="7" t="s">
        <v>11</v>
      </c>
      <c r="F756" s="7" t="str">
        <f>"谭脂尹"</f>
        <v>谭脂尹</v>
      </c>
    </row>
    <row r="757" spans="1:6" ht="30" customHeight="1">
      <c r="A757" s="7">
        <v>755</v>
      </c>
      <c r="B757" s="7" t="str">
        <f>"60852024013114272918838"</f>
        <v>60852024013114272918838</v>
      </c>
      <c r="C757" s="7" t="str">
        <f t="shared" si="13"/>
        <v>0302</v>
      </c>
      <c r="D757" s="7" t="s">
        <v>10</v>
      </c>
      <c r="E757" s="7" t="s">
        <v>11</v>
      </c>
      <c r="F757" s="7" t="str">
        <f>"林浩翔"</f>
        <v>林浩翔</v>
      </c>
    </row>
    <row r="758" spans="1:6" ht="30" customHeight="1">
      <c r="A758" s="7">
        <v>756</v>
      </c>
      <c r="B758" s="7" t="str">
        <f>"60852024013114032018803"</f>
        <v>60852024013114032018803</v>
      </c>
      <c r="C758" s="7" t="str">
        <f t="shared" si="13"/>
        <v>0302</v>
      </c>
      <c r="D758" s="7" t="s">
        <v>10</v>
      </c>
      <c r="E758" s="7" t="s">
        <v>11</v>
      </c>
      <c r="F758" s="7" t="str">
        <f>"文婷婷"</f>
        <v>文婷婷</v>
      </c>
    </row>
    <row r="759" spans="1:6" ht="30" customHeight="1">
      <c r="A759" s="7">
        <v>757</v>
      </c>
      <c r="B759" s="7" t="str">
        <f>"60852024013022200618109"</f>
        <v>60852024013022200618109</v>
      </c>
      <c r="C759" s="7" t="str">
        <f t="shared" si="13"/>
        <v>0302</v>
      </c>
      <c r="D759" s="7" t="s">
        <v>10</v>
      </c>
      <c r="E759" s="7" t="s">
        <v>11</v>
      </c>
      <c r="F759" s="7" t="str">
        <f>"傅彩俏"</f>
        <v>傅彩俏</v>
      </c>
    </row>
    <row r="760" spans="1:6" ht="30" customHeight="1">
      <c r="A760" s="7">
        <v>758</v>
      </c>
      <c r="B760" s="7" t="str">
        <f>"60852024013115223018927"</f>
        <v>60852024013115223018927</v>
      </c>
      <c r="C760" s="7" t="str">
        <f t="shared" si="13"/>
        <v>0302</v>
      </c>
      <c r="D760" s="7" t="s">
        <v>10</v>
      </c>
      <c r="E760" s="7" t="s">
        <v>11</v>
      </c>
      <c r="F760" s="7" t="str">
        <f>"李有康"</f>
        <v>李有康</v>
      </c>
    </row>
    <row r="761" spans="1:6" ht="30" customHeight="1">
      <c r="A761" s="7">
        <v>759</v>
      </c>
      <c r="B761" s="7" t="str">
        <f>"60852024013116593222442"</f>
        <v>60852024013116593222442</v>
      </c>
      <c r="C761" s="7" t="str">
        <f t="shared" si="13"/>
        <v>0302</v>
      </c>
      <c r="D761" s="7" t="s">
        <v>10</v>
      </c>
      <c r="E761" s="7" t="s">
        <v>11</v>
      </c>
      <c r="F761" s="7" t="str">
        <f>"郑庆英"</f>
        <v>郑庆英</v>
      </c>
    </row>
    <row r="762" spans="1:6" ht="30" customHeight="1">
      <c r="A762" s="7">
        <v>760</v>
      </c>
      <c r="B762" s="7" t="str">
        <f>"60852024013023224218205"</f>
        <v>60852024013023224218205</v>
      </c>
      <c r="C762" s="7" t="str">
        <f t="shared" si="13"/>
        <v>0302</v>
      </c>
      <c r="D762" s="7" t="s">
        <v>10</v>
      </c>
      <c r="E762" s="7" t="s">
        <v>11</v>
      </c>
      <c r="F762" s="7" t="str">
        <f>"羊文康"</f>
        <v>羊文康</v>
      </c>
    </row>
    <row r="763" spans="1:6" ht="30" customHeight="1">
      <c r="A763" s="7">
        <v>761</v>
      </c>
      <c r="B763" s="7" t="str">
        <f>"60852024013118064235679"</f>
        <v>60852024013118064235679</v>
      </c>
      <c r="C763" s="7" t="str">
        <f t="shared" si="13"/>
        <v>0302</v>
      </c>
      <c r="D763" s="7" t="s">
        <v>10</v>
      </c>
      <c r="E763" s="7" t="s">
        <v>11</v>
      </c>
      <c r="F763" s="7" t="str">
        <f>"翁敦金"</f>
        <v>翁敦金</v>
      </c>
    </row>
    <row r="764" spans="1:6" ht="30" customHeight="1">
      <c r="A764" s="7">
        <v>762</v>
      </c>
      <c r="B764" s="7" t="str">
        <f>"60852024013118495435722"</f>
        <v>60852024013118495435722</v>
      </c>
      <c r="C764" s="7" t="str">
        <f t="shared" si="13"/>
        <v>0302</v>
      </c>
      <c r="D764" s="7" t="s">
        <v>10</v>
      </c>
      <c r="E764" s="7" t="s">
        <v>11</v>
      </c>
      <c r="F764" s="7" t="str">
        <f>"陈作东"</f>
        <v>陈作东</v>
      </c>
    </row>
    <row r="765" spans="1:6" ht="30" customHeight="1">
      <c r="A765" s="7">
        <v>763</v>
      </c>
      <c r="B765" s="7" t="str">
        <f>"60852024013017162317640"</f>
        <v>60852024013017162317640</v>
      </c>
      <c r="C765" s="7" t="str">
        <f t="shared" si="13"/>
        <v>0302</v>
      </c>
      <c r="D765" s="7" t="s">
        <v>10</v>
      </c>
      <c r="E765" s="7" t="s">
        <v>11</v>
      </c>
      <c r="F765" s="7" t="str">
        <f>"赵善红"</f>
        <v>赵善红</v>
      </c>
    </row>
    <row r="766" spans="1:6" ht="30" customHeight="1">
      <c r="A766" s="7">
        <v>764</v>
      </c>
      <c r="B766" s="7" t="str">
        <f>"60852024013119324450548"</f>
        <v>60852024013119324450548</v>
      </c>
      <c r="C766" s="7" t="str">
        <f t="shared" si="13"/>
        <v>0302</v>
      </c>
      <c r="D766" s="7" t="s">
        <v>10</v>
      </c>
      <c r="E766" s="7" t="s">
        <v>11</v>
      </c>
      <c r="F766" s="7" t="str">
        <f>"李家圩"</f>
        <v>李家圩</v>
      </c>
    </row>
    <row r="767" spans="1:6" ht="30" customHeight="1">
      <c r="A767" s="7">
        <v>765</v>
      </c>
      <c r="B767" s="7" t="str">
        <f>"60852024013119363750555"</f>
        <v>60852024013119363750555</v>
      </c>
      <c r="C767" s="7" t="str">
        <f t="shared" si="13"/>
        <v>0302</v>
      </c>
      <c r="D767" s="7" t="s">
        <v>10</v>
      </c>
      <c r="E767" s="7" t="s">
        <v>11</v>
      </c>
      <c r="F767" s="7" t="str">
        <f>"陈泽宏"</f>
        <v>陈泽宏</v>
      </c>
    </row>
    <row r="768" spans="1:6" ht="30" customHeight="1">
      <c r="A768" s="7">
        <v>766</v>
      </c>
      <c r="B768" s="7" t="str">
        <f>"60852024013119411050559"</f>
        <v>60852024013119411050559</v>
      </c>
      <c r="C768" s="7" t="str">
        <f t="shared" si="13"/>
        <v>0302</v>
      </c>
      <c r="D768" s="7" t="s">
        <v>10</v>
      </c>
      <c r="E768" s="7" t="s">
        <v>11</v>
      </c>
      <c r="F768" s="7" t="str">
        <f>"何嫣"</f>
        <v>何嫣</v>
      </c>
    </row>
    <row r="769" spans="1:6" ht="30" customHeight="1">
      <c r="A769" s="7">
        <v>767</v>
      </c>
      <c r="B769" s="7" t="str">
        <f>"60852024012617191013833"</f>
        <v>60852024012617191013833</v>
      </c>
      <c r="C769" s="7" t="str">
        <f t="shared" si="13"/>
        <v>0302</v>
      </c>
      <c r="D769" s="7" t="s">
        <v>10</v>
      </c>
      <c r="E769" s="7" t="s">
        <v>11</v>
      </c>
      <c r="F769" s="7" t="str">
        <f>"吴玉蕊"</f>
        <v>吴玉蕊</v>
      </c>
    </row>
    <row r="770" spans="1:6" ht="30" customHeight="1">
      <c r="A770" s="7">
        <v>768</v>
      </c>
      <c r="B770" s="7" t="str">
        <f>"60852024013117222422484"</f>
        <v>60852024013117222422484</v>
      </c>
      <c r="C770" s="7" t="str">
        <f t="shared" si="13"/>
        <v>0302</v>
      </c>
      <c r="D770" s="7" t="s">
        <v>10</v>
      </c>
      <c r="E770" s="7" t="s">
        <v>11</v>
      </c>
      <c r="F770" s="7" t="str">
        <f>"陈伟钢"</f>
        <v>陈伟钢</v>
      </c>
    </row>
    <row r="771" spans="1:6" ht="30" customHeight="1">
      <c r="A771" s="7">
        <v>769</v>
      </c>
      <c r="B771" s="7" t="str">
        <f>"60852024013009470616768"</f>
        <v>60852024013009470616768</v>
      </c>
      <c r="C771" s="7" t="str">
        <f t="shared" si="13"/>
        <v>0302</v>
      </c>
      <c r="D771" s="7" t="s">
        <v>10</v>
      </c>
      <c r="E771" s="7" t="s">
        <v>11</v>
      </c>
      <c r="F771" s="7" t="str">
        <f>"庞彦婷"</f>
        <v>庞彦婷</v>
      </c>
    </row>
    <row r="772" spans="1:6" ht="30" customHeight="1">
      <c r="A772" s="7">
        <v>770</v>
      </c>
      <c r="B772" s="7" t="str">
        <f>"60852024013120000550580"</f>
        <v>60852024013120000550580</v>
      </c>
      <c r="C772" s="7" t="str">
        <f t="shared" si="13"/>
        <v>0302</v>
      </c>
      <c r="D772" s="7" t="s">
        <v>10</v>
      </c>
      <c r="E772" s="7" t="s">
        <v>11</v>
      </c>
      <c r="F772" s="7" t="str">
        <f>"王中文"</f>
        <v>王中文</v>
      </c>
    </row>
    <row r="773" spans="1:6" ht="30" customHeight="1">
      <c r="A773" s="7">
        <v>771</v>
      </c>
      <c r="B773" s="7" t="str">
        <f>"60852024013118482135719"</f>
        <v>60852024013118482135719</v>
      </c>
      <c r="C773" s="7" t="str">
        <f t="shared" si="13"/>
        <v>0302</v>
      </c>
      <c r="D773" s="7" t="s">
        <v>10</v>
      </c>
      <c r="E773" s="7" t="s">
        <v>11</v>
      </c>
      <c r="F773" s="7" t="str">
        <f>"陆家斌"</f>
        <v>陆家斌</v>
      </c>
    </row>
    <row r="774" spans="1:6" ht="30" customHeight="1">
      <c r="A774" s="7">
        <v>772</v>
      </c>
      <c r="B774" s="7" t="str">
        <f>"60852024013115284918950"</f>
        <v>60852024013115284918950</v>
      </c>
      <c r="C774" s="7" t="str">
        <f t="shared" si="13"/>
        <v>0302</v>
      </c>
      <c r="D774" s="7" t="s">
        <v>10</v>
      </c>
      <c r="E774" s="7" t="s">
        <v>11</v>
      </c>
      <c r="F774" s="7" t="str">
        <f>"吴鸿丽"</f>
        <v>吴鸿丽</v>
      </c>
    </row>
    <row r="775" spans="1:6" ht="30" customHeight="1">
      <c r="A775" s="7">
        <v>773</v>
      </c>
      <c r="B775" s="7" t="str">
        <f>"60852024013009005216606"</f>
        <v>60852024013009005216606</v>
      </c>
      <c r="C775" s="7" t="str">
        <f t="shared" si="13"/>
        <v>0302</v>
      </c>
      <c r="D775" s="7" t="s">
        <v>10</v>
      </c>
      <c r="E775" s="7" t="s">
        <v>11</v>
      </c>
      <c r="F775" s="7" t="str">
        <f>"张桓健"</f>
        <v>张桓健</v>
      </c>
    </row>
    <row r="776" spans="1:6" ht="30" customHeight="1">
      <c r="A776" s="7">
        <v>774</v>
      </c>
      <c r="B776" s="7" t="str">
        <f>"60852024013120291650611"</f>
        <v>60852024013120291650611</v>
      </c>
      <c r="C776" s="7" t="str">
        <f t="shared" si="13"/>
        <v>0302</v>
      </c>
      <c r="D776" s="7" t="s">
        <v>10</v>
      </c>
      <c r="E776" s="7" t="s">
        <v>11</v>
      </c>
      <c r="F776" s="7" t="str">
        <f>"范丽敏"</f>
        <v>范丽敏</v>
      </c>
    </row>
    <row r="777" spans="1:6" ht="30" customHeight="1">
      <c r="A777" s="7">
        <v>775</v>
      </c>
      <c r="B777" s="7" t="str">
        <f>"60852024013121140950671"</f>
        <v>60852024013121140950671</v>
      </c>
      <c r="C777" s="7" t="str">
        <f t="shared" si="13"/>
        <v>0302</v>
      </c>
      <c r="D777" s="7" t="s">
        <v>10</v>
      </c>
      <c r="E777" s="7" t="s">
        <v>11</v>
      </c>
      <c r="F777" s="7" t="str">
        <f>"徐竞"</f>
        <v>徐竞</v>
      </c>
    </row>
    <row r="778" spans="1:6" ht="30" customHeight="1">
      <c r="A778" s="7">
        <v>776</v>
      </c>
      <c r="B778" s="7" t="str">
        <f>"60852024013122365650783"</f>
        <v>60852024013122365650783</v>
      </c>
      <c r="C778" s="7" t="str">
        <f t="shared" si="13"/>
        <v>0302</v>
      </c>
      <c r="D778" s="7" t="s">
        <v>10</v>
      </c>
      <c r="E778" s="7" t="s">
        <v>11</v>
      </c>
      <c r="F778" s="7" t="str">
        <f>"李景岛"</f>
        <v>李景岛</v>
      </c>
    </row>
    <row r="779" spans="1:6" ht="30" customHeight="1">
      <c r="A779" s="7">
        <v>777</v>
      </c>
      <c r="B779" s="7" t="str">
        <f>"60852024013121573850733"</f>
        <v>60852024013121573850733</v>
      </c>
      <c r="C779" s="7" t="str">
        <f t="shared" si="13"/>
        <v>0302</v>
      </c>
      <c r="D779" s="7" t="s">
        <v>10</v>
      </c>
      <c r="E779" s="7" t="s">
        <v>11</v>
      </c>
      <c r="F779" s="7" t="str">
        <f>"张祖欢"</f>
        <v>张祖欢</v>
      </c>
    </row>
    <row r="780" spans="1:6" ht="30" customHeight="1">
      <c r="A780" s="7">
        <v>778</v>
      </c>
      <c r="B780" s="7" t="str">
        <f>"60852024013122215250761"</f>
        <v>60852024013122215250761</v>
      </c>
      <c r="C780" s="7" t="str">
        <f t="shared" si="13"/>
        <v>0302</v>
      </c>
      <c r="D780" s="7" t="s">
        <v>10</v>
      </c>
      <c r="E780" s="7" t="s">
        <v>11</v>
      </c>
      <c r="F780" s="7" t="str">
        <f>"苏锋"</f>
        <v>苏锋</v>
      </c>
    </row>
    <row r="781" spans="1:6" ht="30" customHeight="1">
      <c r="A781" s="7">
        <v>779</v>
      </c>
      <c r="B781" s="7" t="str">
        <f>"60852024013121045750661"</f>
        <v>60852024013121045750661</v>
      </c>
      <c r="C781" s="7" t="str">
        <f aca="true" t="shared" si="14" ref="C781:C808">"0302"</f>
        <v>0302</v>
      </c>
      <c r="D781" s="7" t="s">
        <v>10</v>
      </c>
      <c r="E781" s="7" t="s">
        <v>11</v>
      </c>
      <c r="F781" s="7" t="str">
        <f>"邢心映"</f>
        <v>邢心映</v>
      </c>
    </row>
    <row r="782" spans="1:6" ht="30" customHeight="1">
      <c r="A782" s="7">
        <v>780</v>
      </c>
      <c r="B782" s="7" t="str">
        <f>"60852024013122563750804"</f>
        <v>60852024013122563750804</v>
      </c>
      <c r="C782" s="7" t="str">
        <f t="shared" si="14"/>
        <v>0302</v>
      </c>
      <c r="D782" s="7" t="s">
        <v>10</v>
      </c>
      <c r="E782" s="7" t="s">
        <v>11</v>
      </c>
      <c r="F782" s="7" t="str">
        <f>"林清泓"</f>
        <v>林清泓</v>
      </c>
    </row>
    <row r="783" spans="1:6" ht="30" customHeight="1">
      <c r="A783" s="7">
        <v>781</v>
      </c>
      <c r="B783" s="7" t="str">
        <f>"60852024013119274450541"</f>
        <v>60852024013119274450541</v>
      </c>
      <c r="C783" s="7" t="str">
        <f t="shared" si="14"/>
        <v>0302</v>
      </c>
      <c r="D783" s="7" t="s">
        <v>10</v>
      </c>
      <c r="E783" s="7" t="s">
        <v>11</v>
      </c>
      <c r="F783" s="7" t="str">
        <f>"乜永宝"</f>
        <v>乜永宝</v>
      </c>
    </row>
    <row r="784" spans="1:6" ht="30" customHeight="1">
      <c r="A784" s="7">
        <v>782</v>
      </c>
      <c r="B784" s="7" t="str">
        <f>"60852024013023243718207"</f>
        <v>60852024013023243718207</v>
      </c>
      <c r="C784" s="7" t="str">
        <f t="shared" si="14"/>
        <v>0302</v>
      </c>
      <c r="D784" s="7" t="s">
        <v>10</v>
      </c>
      <c r="E784" s="7" t="s">
        <v>11</v>
      </c>
      <c r="F784" s="7" t="str">
        <f>"李叙霖"</f>
        <v>李叙霖</v>
      </c>
    </row>
    <row r="785" spans="1:6" ht="30" customHeight="1">
      <c r="A785" s="7">
        <v>783</v>
      </c>
      <c r="B785" s="7" t="str">
        <f>"60852024013122024250736"</f>
        <v>60852024013122024250736</v>
      </c>
      <c r="C785" s="7" t="str">
        <f t="shared" si="14"/>
        <v>0302</v>
      </c>
      <c r="D785" s="7" t="s">
        <v>10</v>
      </c>
      <c r="E785" s="7" t="s">
        <v>11</v>
      </c>
      <c r="F785" s="7" t="str">
        <f>"林莉"</f>
        <v>林莉</v>
      </c>
    </row>
    <row r="786" spans="1:6" ht="30" customHeight="1">
      <c r="A786" s="7">
        <v>784</v>
      </c>
      <c r="B786" s="7" t="str">
        <f>"60852024013122134850749"</f>
        <v>60852024013122134850749</v>
      </c>
      <c r="C786" s="7" t="str">
        <f t="shared" si="14"/>
        <v>0302</v>
      </c>
      <c r="D786" s="7" t="s">
        <v>10</v>
      </c>
      <c r="E786" s="7" t="s">
        <v>11</v>
      </c>
      <c r="F786" s="7" t="str">
        <f>"蔡雯静"</f>
        <v>蔡雯静</v>
      </c>
    </row>
    <row r="787" spans="1:6" ht="30" customHeight="1">
      <c r="A787" s="7">
        <v>785</v>
      </c>
      <c r="B787" s="7" t="str">
        <f>"60852024013123553150855"</f>
        <v>60852024013123553150855</v>
      </c>
      <c r="C787" s="7" t="str">
        <f t="shared" si="14"/>
        <v>0302</v>
      </c>
      <c r="D787" s="7" t="s">
        <v>10</v>
      </c>
      <c r="E787" s="7" t="s">
        <v>11</v>
      </c>
      <c r="F787" s="7" t="str">
        <f>"曾春榕"</f>
        <v>曾春榕</v>
      </c>
    </row>
    <row r="788" spans="1:6" ht="30" customHeight="1">
      <c r="A788" s="7">
        <v>786</v>
      </c>
      <c r="B788" s="7" t="str">
        <f>"60852024020100125050863"</f>
        <v>60852024020100125050863</v>
      </c>
      <c r="C788" s="7" t="str">
        <f t="shared" si="14"/>
        <v>0302</v>
      </c>
      <c r="D788" s="7" t="s">
        <v>10</v>
      </c>
      <c r="E788" s="7" t="s">
        <v>11</v>
      </c>
      <c r="F788" s="7" t="str">
        <f>"文超"</f>
        <v>文超</v>
      </c>
    </row>
    <row r="789" spans="1:6" ht="30" customHeight="1">
      <c r="A789" s="7">
        <v>787</v>
      </c>
      <c r="B789" s="7" t="str">
        <f>"60852024012816345614742"</f>
        <v>60852024012816345614742</v>
      </c>
      <c r="C789" s="7" t="str">
        <f t="shared" si="14"/>
        <v>0302</v>
      </c>
      <c r="D789" s="7" t="s">
        <v>10</v>
      </c>
      <c r="E789" s="7" t="s">
        <v>11</v>
      </c>
      <c r="F789" s="7" t="str">
        <f>"吴文清"</f>
        <v>吴文清</v>
      </c>
    </row>
    <row r="790" spans="1:6" ht="30" customHeight="1">
      <c r="A790" s="7">
        <v>788</v>
      </c>
      <c r="B790" s="7" t="str">
        <f>"60852024020101363250888"</f>
        <v>60852024020101363250888</v>
      </c>
      <c r="C790" s="7" t="str">
        <f t="shared" si="14"/>
        <v>0302</v>
      </c>
      <c r="D790" s="7" t="s">
        <v>10</v>
      </c>
      <c r="E790" s="7" t="s">
        <v>11</v>
      </c>
      <c r="F790" s="7" t="str">
        <f>"孙兆垠"</f>
        <v>孙兆垠</v>
      </c>
    </row>
    <row r="791" spans="1:6" ht="30" customHeight="1">
      <c r="A791" s="7">
        <v>789</v>
      </c>
      <c r="B791" s="7" t="str">
        <f>"60852024020101455450891"</f>
        <v>60852024020101455450891</v>
      </c>
      <c r="C791" s="7" t="str">
        <f t="shared" si="14"/>
        <v>0302</v>
      </c>
      <c r="D791" s="7" t="s">
        <v>10</v>
      </c>
      <c r="E791" s="7" t="s">
        <v>11</v>
      </c>
      <c r="F791" s="7" t="str">
        <f>"王毓志"</f>
        <v>王毓志</v>
      </c>
    </row>
    <row r="792" spans="1:6" ht="30" customHeight="1">
      <c r="A792" s="7">
        <v>790</v>
      </c>
      <c r="B792" s="7" t="str">
        <f>"60852024013119082635749"</f>
        <v>60852024013119082635749</v>
      </c>
      <c r="C792" s="7" t="str">
        <f t="shared" si="14"/>
        <v>0302</v>
      </c>
      <c r="D792" s="7" t="s">
        <v>10</v>
      </c>
      <c r="E792" s="7" t="s">
        <v>11</v>
      </c>
      <c r="F792" s="7" t="str">
        <f>"孙秀欣"</f>
        <v>孙秀欣</v>
      </c>
    </row>
    <row r="793" spans="1:6" ht="30" customHeight="1">
      <c r="A793" s="7">
        <v>791</v>
      </c>
      <c r="B793" s="7" t="str">
        <f>"60852024013123114150818"</f>
        <v>60852024013123114150818</v>
      </c>
      <c r="C793" s="7" t="str">
        <f t="shared" si="14"/>
        <v>0302</v>
      </c>
      <c r="D793" s="7" t="s">
        <v>10</v>
      </c>
      <c r="E793" s="7" t="s">
        <v>11</v>
      </c>
      <c r="F793" s="7" t="str">
        <f>"彭丽晶"</f>
        <v>彭丽晶</v>
      </c>
    </row>
    <row r="794" spans="1:6" ht="30" customHeight="1">
      <c r="A794" s="7">
        <v>792</v>
      </c>
      <c r="B794" s="7" t="str">
        <f>"60852024012609044212857"</f>
        <v>60852024012609044212857</v>
      </c>
      <c r="C794" s="7" t="str">
        <f t="shared" si="14"/>
        <v>0302</v>
      </c>
      <c r="D794" s="7" t="s">
        <v>10</v>
      </c>
      <c r="E794" s="7" t="s">
        <v>11</v>
      </c>
      <c r="F794" s="7" t="str">
        <f>"常星"</f>
        <v>常星</v>
      </c>
    </row>
    <row r="795" spans="1:6" ht="30" customHeight="1">
      <c r="A795" s="7">
        <v>793</v>
      </c>
      <c r="B795" s="7" t="str">
        <f>"60852024020102565450900"</f>
        <v>60852024020102565450900</v>
      </c>
      <c r="C795" s="7" t="str">
        <f t="shared" si="14"/>
        <v>0302</v>
      </c>
      <c r="D795" s="7" t="s">
        <v>10</v>
      </c>
      <c r="E795" s="7" t="s">
        <v>11</v>
      </c>
      <c r="F795" s="7" t="str">
        <f>"吴梓瑜"</f>
        <v>吴梓瑜</v>
      </c>
    </row>
    <row r="796" spans="1:6" ht="30" customHeight="1">
      <c r="A796" s="7">
        <v>794</v>
      </c>
      <c r="B796" s="7" t="str">
        <f>"60852024013122022850735"</f>
        <v>60852024013122022850735</v>
      </c>
      <c r="C796" s="7" t="str">
        <f t="shared" si="14"/>
        <v>0302</v>
      </c>
      <c r="D796" s="7" t="s">
        <v>10</v>
      </c>
      <c r="E796" s="7" t="s">
        <v>11</v>
      </c>
      <c r="F796" s="7" t="str">
        <f>"文登伟"</f>
        <v>文登伟</v>
      </c>
    </row>
    <row r="797" spans="1:6" ht="30" customHeight="1">
      <c r="A797" s="7">
        <v>795</v>
      </c>
      <c r="B797" s="7" t="str">
        <f>"60852024020109050651002"</f>
        <v>60852024020109050651002</v>
      </c>
      <c r="C797" s="7" t="str">
        <f t="shared" si="14"/>
        <v>0302</v>
      </c>
      <c r="D797" s="7" t="s">
        <v>10</v>
      </c>
      <c r="E797" s="7" t="s">
        <v>11</v>
      </c>
      <c r="F797" s="7" t="str">
        <f>"李敏"</f>
        <v>李敏</v>
      </c>
    </row>
    <row r="798" spans="1:6" ht="30" customHeight="1">
      <c r="A798" s="7">
        <v>796</v>
      </c>
      <c r="B798" s="7" t="str">
        <f>"60852024013122290050772"</f>
        <v>60852024013122290050772</v>
      </c>
      <c r="C798" s="7" t="str">
        <f t="shared" si="14"/>
        <v>0302</v>
      </c>
      <c r="D798" s="7" t="s">
        <v>10</v>
      </c>
      <c r="E798" s="7" t="s">
        <v>11</v>
      </c>
      <c r="F798" s="7" t="str">
        <f>"朱文骏"</f>
        <v>朱文骏</v>
      </c>
    </row>
    <row r="799" spans="1:6" ht="30" customHeight="1">
      <c r="A799" s="7">
        <v>797</v>
      </c>
      <c r="B799" s="7" t="str">
        <f>"60852024020100070750861"</f>
        <v>60852024020100070750861</v>
      </c>
      <c r="C799" s="7" t="str">
        <f t="shared" si="14"/>
        <v>0302</v>
      </c>
      <c r="D799" s="7" t="s">
        <v>10</v>
      </c>
      <c r="E799" s="7" t="s">
        <v>11</v>
      </c>
      <c r="F799" s="7" t="str">
        <f>"陈荣烽"</f>
        <v>陈荣烽</v>
      </c>
    </row>
    <row r="800" spans="1:6" ht="30" customHeight="1">
      <c r="A800" s="7">
        <v>798</v>
      </c>
      <c r="B800" s="7" t="str">
        <f>"60852024012611112613272"</f>
        <v>60852024012611112613272</v>
      </c>
      <c r="C800" s="7" t="str">
        <f t="shared" si="14"/>
        <v>0302</v>
      </c>
      <c r="D800" s="7" t="s">
        <v>10</v>
      </c>
      <c r="E800" s="7" t="s">
        <v>11</v>
      </c>
      <c r="F800" s="7" t="str">
        <f>"王祥福"</f>
        <v>王祥福</v>
      </c>
    </row>
    <row r="801" spans="1:6" ht="30" customHeight="1">
      <c r="A801" s="7">
        <v>799</v>
      </c>
      <c r="B801" s="7" t="str">
        <f>"60852024013123105450817"</f>
        <v>60852024013123105450817</v>
      </c>
      <c r="C801" s="7" t="str">
        <f t="shared" si="14"/>
        <v>0302</v>
      </c>
      <c r="D801" s="7" t="s">
        <v>10</v>
      </c>
      <c r="E801" s="7" t="s">
        <v>11</v>
      </c>
      <c r="F801" s="7" t="str">
        <f>"宋牧容"</f>
        <v>宋牧容</v>
      </c>
    </row>
    <row r="802" spans="1:6" ht="30" customHeight="1">
      <c r="A802" s="7">
        <v>800</v>
      </c>
      <c r="B802" s="7" t="str">
        <f>"60852024020110330451148"</f>
        <v>60852024020110330451148</v>
      </c>
      <c r="C802" s="7" t="str">
        <f t="shared" si="14"/>
        <v>0302</v>
      </c>
      <c r="D802" s="7" t="s">
        <v>10</v>
      </c>
      <c r="E802" s="7" t="s">
        <v>11</v>
      </c>
      <c r="F802" s="7" t="str">
        <f>"杨涛"</f>
        <v>杨涛</v>
      </c>
    </row>
    <row r="803" spans="1:6" ht="30" customHeight="1">
      <c r="A803" s="7">
        <v>801</v>
      </c>
      <c r="B803" s="7" t="str">
        <f>"60852024020111072251203"</f>
        <v>60852024020111072251203</v>
      </c>
      <c r="C803" s="7" t="str">
        <f t="shared" si="14"/>
        <v>0302</v>
      </c>
      <c r="D803" s="7" t="s">
        <v>10</v>
      </c>
      <c r="E803" s="7" t="s">
        <v>11</v>
      </c>
      <c r="F803" s="7" t="str">
        <f>"张蓉祯"</f>
        <v>张蓉祯</v>
      </c>
    </row>
    <row r="804" spans="1:6" ht="30" customHeight="1">
      <c r="A804" s="7">
        <v>802</v>
      </c>
      <c r="B804" s="7" t="str">
        <f>"60852024020110465951172"</f>
        <v>60852024020110465951172</v>
      </c>
      <c r="C804" s="7" t="str">
        <f t="shared" si="14"/>
        <v>0302</v>
      </c>
      <c r="D804" s="7" t="s">
        <v>10</v>
      </c>
      <c r="E804" s="7" t="s">
        <v>11</v>
      </c>
      <c r="F804" s="7" t="str">
        <f>"刘佳奇"</f>
        <v>刘佳奇</v>
      </c>
    </row>
    <row r="805" spans="1:6" ht="30" customHeight="1">
      <c r="A805" s="7">
        <v>803</v>
      </c>
      <c r="B805" s="7" t="str">
        <f>"60852024020109525551081"</f>
        <v>60852024020109525551081</v>
      </c>
      <c r="C805" s="7" t="str">
        <f t="shared" si="14"/>
        <v>0302</v>
      </c>
      <c r="D805" s="7" t="s">
        <v>10</v>
      </c>
      <c r="E805" s="7" t="s">
        <v>11</v>
      </c>
      <c r="F805" s="7" t="str">
        <f>"马颖"</f>
        <v>马颖</v>
      </c>
    </row>
    <row r="806" spans="1:6" ht="30" customHeight="1">
      <c r="A806" s="7">
        <v>804</v>
      </c>
      <c r="B806" s="7" t="str">
        <f>"60852024020110554251187"</f>
        <v>60852024020110554251187</v>
      </c>
      <c r="C806" s="7" t="str">
        <f t="shared" si="14"/>
        <v>0302</v>
      </c>
      <c r="D806" s="7" t="s">
        <v>10</v>
      </c>
      <c r="E806" s="7" t="s">
        <v>11</v>
      </c>
      <c r="F806" s="7" t="str">
        <f>"王美玲"</f>
        <v>王美玲</v>
      </c>
    </row>
    <row r="807" spans="1:6" ht="30" customHeight="1">
      <c r="A807" s="7">
        <v>805</v>
      </c>
      <c r="B807" s="7" t="str">
        <f>"60852024020110581851192"</f>
        <v>60852024020110581851192</v>
      </c>
      <c r="C807" s="7" t="str">
        <f t="shared" si="14"/>
        <v>0302</v>
      </c>
      <c r="D807" s="7" t="s">
        <v>10</v>
      </c>
      <c r="E807" s="7" t="s">
        <v>11</v>
      </c>
      <c r="F807" s="7" t="str">
        <f>"陈复玉"</f>
        <v>陈复玉</v>
      </c>
    </row>
    <row r="808" spans="1:6" ht="30" customHeight="1">
      <c r="A808" s="7">
        <v>806</v>
      </c>
      <c r="B808" s="7" t="str">
        <f>"60852024020111513051278"</f>
        <v>60852024020111513051278</v>
      </c>
      <c r="C808" s="7" t="str">
        <f t="shared" si="14"/>
        <v>0302</v>
      </c>
      <c r="D808" s="7" t="s">
        <v>10</v>
      </c>
      <c r="E808" s="7" t="s">
        <v>11</v>
      </c>
      <c r="F808" s="7" t="str">
        <f>"翁书剑"</f>
        <v>翁书剑</v>
      </c>
    </row>
    <row r="809" spans="1:6" ht="30" customHeight="1">
      <c r="A809" s="7">
        <v>807</v>
      </c>
      <c r="B809" s="7" t="str">
        <f>"60852024012609130412909"</f>
        <v>60852024012609130412909</v>
      </c>
      <c r="C809" s="7" t="str">
        <f aca="true" t="shared" si="15" ref="C809:C872">"0303"</f>
        <v>0303</v>
      </c>
      <c r="D809" s="7" t="s">
        <v>12</v>
      </c>
      <c r="E809" s="7" t="s">
        <v>11</v>
      </c>
      <c r="F809" s="7" t="str">
        <f>"黎珠婷"</f>
        <v>黎珠婷</v>
      </c>
    </row>
    <row r="810" spans="1:6" ht="30" customHeight="1">
      <c r="A810" s="7">
        <v>808</v>
      </c>
      <c r="B810" s="7" t="str">
        <f>"60852024012609331912987"</f>
        <v>60852024012609331912987</v>
      </c>
      <c r="C810" s="7" t="str">
        <f t="shared" si="15"/>
        <v>0303</v>
      </c>
      <c r="D810" s="7" t="s">
        <v>12</v>
      </c>
      <c r="E810" s="7" t="s">
        <v>11</v>
      </c>
      <c r="F810" s="7" t="str">
        <f>"邢贞岛"</f>
        <v>邢贞岛</v>
      </c>
    </row>
    <row r="811" spans="1:6" ht="30" customHeight="1">
      <c r="A811" s="7">
        <v>809</v>
      </c>
      <c r="B811" s="7" t="str">
        <f>"60852024012610161013131"</f>
        <v>60852024012610161013131</v>
      </c>
      <c r="C811" s="7" t="str">
        <f t="shared" si="15"/>
        <v>0303</v>
      </c>
      <c r="D811" s="7" t="s">
        <v>12</v>
      </c>
      <c r="E811" s="7" t="s">
        <v>11</v>
      </c>
      <c r="F811" s="7" t="str">
        <f>"吴送婉"</f>
        <v>吴送婉</v>
      </c>
    </row>
    <row r="812" spans="1:6" ht="30" customHeight="1">
      <c r="A812" s="7">
        <v>810</v>
      </c>
      <c r="B812" s="7" t="str">
        <f>"60852024012611052613255"</f>
        <v>60852024012611052613255</v>
      </c>
      <c r="C812" s="7" t="str">
        <f t="shared" si="15"/>
        <v>0303</v>
      </c>
      <c r="D812" s="7" t="s">
        <v>12</v>
      </c>
      <c r="E812" s="7" t="s">
        <v>11</v>
      </c>
      <c r="F812" s="7" t="str">
        <f>"王袁祥"</f>
        <v>王袁祥</v>
      </c>
    </row>
    <row r="813" spans="1:6" ht="30" customHeight="1">
      <c r="A813" s="7">
        <v>811</v>
      </c>
      <c r="B813" s="7" t="str">
        <f>"60852024012609201412940"</f>
        <v>60852024012609201412940</v>
      </c>
      <c r="C813" s="7" t="str">
        <f t="shared" si="15"/>
        <v>0303</v>
      </c>
      <c r="D813" s="7" t="s">
        <v>12</v>
      </c>
      <c r="E813" s="7" t="s">
        <v>11</v>
      </c>
      <c r="F813" s="7" t="str">
        <f>"柯汶宏"</f>
        <v>柯汶宏</v>
      </c>
    </row>
    <row r="814" spans="1:6" ht="30" customHeight="1">
      <c r="A814" s="7">
        <v>812</v>
      </c>
      <c r="B814" s="7" t="str">
        <f>"60852024012612072713368"</f>
        <v>60852024012612072713368</v>
      </c>
      <c r="C814" s="7" t="str">
        <f t="shared" si="15"/>
        <v>0303</v>
      </c>
      <c r="D814" s="7" t="s">
        <v>12</v>
      </c>
      <c r="E814" s="7" t="s">
        <v>11</v>
      </c>
      <c r="F814" s="7" t="str">
        <f>"陈益峰"</f>
        <v>陈益峰</v>
      </c>
    </row>
    <row r="815" spans="1:6" ht="30" customHeight="1">
      <c r="A815" s="7">
        <v>813</v>
      </c>
      <c r="B815" s="7" t="str">
        <f>"60852024012609102212897"</f>
        <v>60852024012609102212897</v>
      </c>
      <c r="C815" s="7" t="str">
        <f t="shared" si="15"/>
        <v>0303</v>
      </c>
      <c r="D815" s="7" t="s">
        <v>12</v>
      </c>
      <c r="E815" s="7" t="s">
        <v>11</v>
      </c>
      <c r="F815" s="7" t="str">
        <f>"李幸耀"</f>
        <v>李幸耀</v>
      </c>
    </row>
    <row r="816" spans="1:6" ht="30" customHeight="1">
      <c r="A816" s="7">
        <v>814</v>
      </c>
      <c r="B816" s="7" t="str">
        <f>"60852024012613050413451"</f>
        <v>60852024012613050413451</v>
      </c>
      <c r="C816" s="7" t="str">
        <f t="shared" si="15"/>
        <v>0303</v>
      </c>
      <c r="D816" s="7" t="s">
        <v>12</v>
      </c>
      <c r="E816" s="7" t="s">
        <v>11</v>
      </c>
      <c r="F816" s="7" t="str">
        <f>"宋家文"</f>
        <v>宋家文</v>
      </c>
    </row>
    <row r="817" spans="1:6" ht="30" customHeight="1">
      <c r="A817" s="7">
        <v>815</v>
      </c>
      <c r="B817" s="7" t="str">
        <f>"60852024012613025313447"</f>
        <v>60852024012613025313447</v>
      </c>
      <c r="C817" s="7" t="str">
        <f t="shared" si="15"/>
        <v>0303</v>
      </c>
      <c r="D817" s="7" t="s">
        <v>12</v>
      </c>
      <c r="E817" s="7" t="s">
        <v>11</v>
      </c>
      <c r="F817" s="7" t="str">
        <f>"林强"</f>
        <v>林强</v>
      </c>
    </row>
    <row r="818" spans="1:6" ht="30" customHeight="1">
      <c r="A818" s="7">
        <v>816</v>
      </c>
      <c r="B818" s="7" t="str">
        <f>"60852024012610263413160"</f>
        <v>60852024012610263413160</v>
      </c>
      <c r="C818" s="7" t="str">
        <f t="shared" si="15"/>
        <v>0303</v>
      </c>
      <c r="D818" s="7" t="s">
        <v>12</v>
      </c>
      <c r="E818" s="7" t="s">
        <v>11</v>
      </c>
      <c r="F818" s="7" t="str">
        <f>"齐方泽"</f>
        <v>齐方泽</v>
      </c>
    </row>
    <row r="819" spans="1:6" ht="30" customHeight="1">
      <c r="A819" s="7">
        <v>817</v>
      </c>
      <c r="B819" s="7" t="str">
        <f>"60852024012613450913500"</f>
        <v>60852024012613450913500</v>
      </c>
      <c r="C819" s="7" t="str">
        <f t="shared" si="15"/>
        <v>0303</v>
      </c>
      <c r="D819" s="7" t="s">
        <v>12</v>
      </c>
      <c r="E819" s="7" t="s">
        <v>11</v>
      </c>
      <c r="F819" s="7" t="str">
        <f>"何秀花"</f>
        <v>何秀花</v>
      </c>
    </row>
    <row r="820" spans="1:6" ht="30" customHeight="1">
      <c r="A820" s="7">
        <v>818</v>
      </c>
      <c r="B820" s="7" t="str">
        <f>"60852024012611153013287"</f>
        <v>60852024012611153013287</v>
      </c>
      <c r="C820" s="7" t="str">
        <f t="shared" si="15"/>
        <v>0303</v>
      </c>
      <c r="D820" s="7" t="s">
        <v>12</v>
      </c>
      <c r="E820" s="7" t="s">
        <v>11</v>
      </c>
      <c r="F820" s="7" t="str">
        <f>"谢思俊"</f>
        <v>谢思俊</v>
      </c>
    </row>
    <row r="821" spans="1:6" ht="30" customHeight="1">
      <c r="A821" s="7">
        <v>819</v>
      </c>
      <c r="B821" s="7" t="str">
        <f>"60852024012615254513653"</f>
        <v>60852024012615254513653</v>
      </c>
      <c r="C821" s="7" t="str">
        <f t="shared" si="15"/>
        <v>0303</v>
      </c>
      <c r="D821" s="7" t="s">
        <v>12</v>
      </c>
      <c r="E821" s="7" t="s">
        <v>11</v>
      </c>
      <c r="F821" s="7" t="str">
        <f>"闫秉祗"</f>
        <v>闫秉祗</v>
      </c>
    </row>
    <row r="822" spans="1:6" ht="30" customHeight="1">
      <c r="A822" s="7">
        <v>820</v>
      </c>
      <c r="B822" s="7" t="str">
        <f>"60852024012615552813702"</f>
        <v>60852024012615552813702</v>
      </c>
      <c r="C822" s="7" t="str">
        <f t="shared" si="15"/>
        <v>0303</v>
      </c>
      <c r="D822" s="7" t="s">
        <v>12</v>
      </c>
      <c r="E822" s="7" t="s">
        <v>11</v>
      </c>
      <c r="F822" s="7" t="str">
        <f>"张然"</f>
        <v>张然</v>
      </c>
    </row>
    <row r="823" spans="1:6" ht="30" customHeight="1">
      <c r="A823" s="7">
        <v>821</v>
      </c>
      <c r="B823" s="7" t="str">
        <f>"60852024012614141413537"</f>
        <v>60852024012614141413537</v>
      </c>
      <c r="C823" s="7" t="str">
        <f t="shared" si="15"/>
        <v>0303</v>
      </c>
      <c r="D823" s="7" t="s">
        <v>12</v>
      </c>
      <c r="E823" s="7" t="s">
        <v>11</v>
      </c>
      <c r="F823" s="7" t="str">
        <f>"徐曼"</f>
        <v>徐曼</v>
      </c>
    </row>
    <row r="824" spans="1:6" ht="30" customHeight="1">
      <c r="A824" s="7">
        <v>822</v>
      </c>
      <c r="B824" s="7" t="str">
        <f>"60852024012617220213835"</f>
        <v>60852024012617220213835</v>
      </c>
      <c r="C824" s="7" t="str">
        <f t="shared" si="15"/>
        <v>0303</v>
      </c>
      <c r="D824" s="7" t="s">
        <v>12</v>
      </c>
      <c r="E824" s="7" t="s">
        <v>11</v>
      </c>
      <c r="F824" s="7" t="str">
        <f>"张璐璐"</f>
        <v>张璐璐</v>
      </c>
    </row>
    <row r="825" spans="1:6" ht="30" customHeight="1">
      <c r="A825" s="7">
        <v>823</v>
      </c>
      <c r="B825" s="7" t="str">
        <f>"60852024012619541213963"</f>
        <v>60852024012619541213963</v>
      </c>
      <c r="C825" s="7" t="str">
        <f t="shared" si="15"/>
        <v>0303</v>
      </c>
      <c r="D825" s="7" t="s">
        <v>12</v>
      </c>
      <c r="E825" s="7" t="s">
        <v>11</v>
      </c>
      <c r="F825" s="7" t="str">
        <f>"王咸耀"</f>
        <v>王咸耀</v>
      </c>
    </row>
    <row r="826" spans="1:6" ht="30" customHeight="1">
      <c r="A826" s="7">
        <v>824</v>
      </c>
      <c r="B826" s="7" t="str">
        <f>"60852024012620253913990"</f>
        <v>60852024012620253913990</v>
      </c>
      <c r="C826" s="7" t="str">
        <f t="shared" si="15"/>
        <v>0303</v>
      </c>
      <c r="D826" s="7" t="s">
        <v>12</v>
      </c>
      <c r="E826" s="7" t="s">
        <v>11</v>
      </c>
      <c r="F826" s="7" t="str">
        <f>"宋缘"</f>
        <v>宋缘</v>
      </c>
    </row>
    <row r="827" spans="1:6" ht="30" customHeight="1">
      <c r="A827" s="7">
        <v>825</v>
      </c>
      <c r="B827" s="7" t="str">
        <f>"60852024012623423214129"</f>
        <v>60852024012623423214129</v>
      </c>
      <c r="C827" s="7" t="str">
        <f t="shared" si="15"/>
        <v>0303</v>
      </c>
      <c r="D827" s="7" t="s">
        <v>12</v>
      </c>
      <c r="E827" s="7" t="s">
        <v>11</v>
      </c>
      <c r="F827" s="7" t="str">
        <f>"李文星"</f>
        <v>李文星</v>
      </c>
    </row>
    <row r="828" spans="1:6" ht="30" customHeight="1">
      <c r="A828" s="7">
        <v>826</v>
      </c>
      <c r="B828" s="7" t="str">
        <f>"60852024012609421013019"</f>
        <v>60852024012609421013019</v>
      </c>
      <c r="C828" s="7" t="str">
        <f t="shared" si="15"/>
        <v>0303</v>
      </c>
      <c r="D828" s="7" t="s">
        <v>12</v>
      </c>
      <c r="E828" s="7" t="s">
        <v>11</v>
      </c>
      <c r="F828" s="7" t="str">
        <f>"买秋彤"</f>
        <v>买秋彤</v>
      </c>
    </row>
    <row r="829" spans="1:6" ht="30" customHeight="1">
      <c r="A829" s="7">
        <v>827</v>
      </c>
      <c r="B829" s="7" t="str">
        <f>"60852024012620260113991"</f>
        <v>60852024012620260113991</v>
      </c>
      <c r="C829" s="7" t="str">
        <f t="shared" si="15"/>
        <v>0303</v>
      </c>
      <c r="D829" s="7" t="s">
        <v>12</v>
      </c>
      <c r="E829" s="7" t="s">
        <v>11</v>
      </c>
      <c r="F829" s="7" t="str">
        <f>"苏映瞳"</f>
        <v>苏映瞳</v>
      </c>
    </row>
    <row r="830" spans="1:6" ht="30" customHeight="1">
      <c r="A830" s="7">
        <v>828</v>
      </c>
      <c r="B830" s="7" t="str">
        <f>"60852024012609315512980"</f>
        <v>60852024012609315512980</v>
      </c>
      <c r="C830" s="7" t="str">
        <f t="shared" si="15"/>
        <v>0303</v>
      </c>
      <c r="D830" s="7" t="s">
        <v>12</v>
      </c>
      <c r="E830" s="7" t="s">
        <v>11</v>
      </c>
      <c r="F830" s="7" t="str">
        <f>"汪坤阳"</f>
        <v>汪坤阳</v>
      </c>
    </row>
    <row r="831" spans="1:6" ht="30" customHeight="1">
      <c r="A831" s="7">
        <v>829</v>
      </c>
      <c r="B831" s="7" t="str">
        <f>"60852024012712570314274"</f>
        <v>60852024012712570314274</v>
      </c>
      <c r="C831" s="7" t="str">
        <f t="shared" si="15"/>
        <v>0303</v>
      </c>
      <c r="D831" s="7" t="s">
        <v>12</v>
      </c>
      <c r="E831" s="7" t="s">
        <v>11</v>
      </c>
      <c r="F831" s="7" t="str">
        <f>"符青云"</f>
        <v>符青云</v>
      </c>
    </row>
    <row r="832" spans="1:6" ht="30" customHeight="1">
      <c r="A832" s="7">
        <v>830</v>
      </c>
      <c r="B832" s="7" t="str">
        <f>"60852024012620390114004"</f>
        <v>60852024012620390114004</v>
      </c>
      <c r="C832" s="7" t="str">
        <f t="shared" si="15"/>
        <v>0303</v>
      </c>
      <c r="D832" s="7" t="s">
        <v>12</v>
      </c>
      <c r="E832" s="7" t="s">
        <v>11</v>
      </c>
      <c r="F832" s="7" t="str">
        <f>"朱运锋"</f>
        <v>朱运锋</v>
      </c>
    </row>
    <row r="833" spans="1:6" ht="30" customHeight="1">
      <c r="A833" s="7">
        <v>831</v>
      </c>
      <c r="B833" s="7" t="str">
        <f>"60852024012716385414382"</f>
        <v>60852024012716385414382</v>
      </c>
      <c r="C833" s="7" t="str">
        <f t="shared" si="15"/>
        <v>0303</v>
      </c>
      <c r="D833" s="7" t="s">
        <v>12</v>
      </c>
      <c r="E833" s="7" t="s">
        <v>11</v>
      </c>
      <c r="F833" s="7" t="str">
        <f>"张帅吉"</f>
        <v>张帅吉</v>
      </c>
    </row>
    <row r="834" spans="1:6" ht="30" customHeight="1">
      <c r="A834" s="7">
        <v>832</v>
      </c>
      <c r="B834" s="7" t="str">
        <f>"60852024012617035413812"</f>
        <v>60852024012617035413812</v>
      </c>
      <c r="C834" s="7" t="str">
        <f t="shared" si="15"/>
        <v>0303</v>
      </c>
      <c r="D834" s="7" t="s">
        <v>12</v>
      </c>
      <c r="E834" s="7" t="s">
        <v>11</v>
      </c>
      <c r="F834" s="7" t="str">
        <f>"曾彬"</f>
        <v>曾彬</v>
      </c>
    </row>
    <row r="835" spans="1:6" ht="30" customHeight="1">
      <c r="A835" s="7">
        <v>833</v>
      </c>
      <c r="B835" s="7" t="str">
        <f>"60852024012719264714451"</f>
        <v>60852024012719264714451</v>
      </c>
      <c r="C835" s="7" t="str">
        <f t="shared" si="15"/>
        <v>0303</v>
      </c>
      <c r="D835" s="7" t="s">
        <v>12</v>
      </c>
      <c r="E835" s="7" t="s">
        <v>11</v>
      </c>
      <c r="F835" s="7" t="str">
        <f>"王根"</f>
        <v>王根</v>
      </c>
    </row>
    <row r="836" spans="1:6" ht="30" customHeight="1">
      <c r="A836" s="7">
        <v>834</v>
      </c>
      <c r="B836" s="7" t="str">
        <f>"60852024012722172714530"</f>
        <v>60852024012722172714530</v>
      </c>
      <c r="C836" s="7" t="str">
        <f t="shared" si="15"/>
        <v>0303</v>
      </c>
      <c r="D836" s="7" t="s">
        <v>12</v>
      </c>
      <c r="E836" s="7" t="s">
        <v>11</v>
      </c>
      <c r="F836" s="7" t="str">
        <f>"王菁娇"</f>
        <v>王菁娇</v>
      </c>
    </row>
    <row r="837" spans="1:6" ht="30" customHeight="1">
      <c r="A837" s="7">
        <v>835</v>
      </c>
      <c r="B837" s="7" t="str">
        <f>"60852024012800001514563"</f>
        <v>60852024012800001514563</v>
      </c>
      <c r="C837" s="7" t="str">
        <f t="shared" si="15"/>
        <v>0303</v>
      </c>
      <c r="D837" s="7" t="s">
        <v>12</v>
      </c>
      <c r="E837" s="7" t="s">
        <v>11</v>
      </c>
      <c r="F837" s="7" t="str">
        <f>"黄冠龙"</f>
        <v>黄冠龙</v>
      </c>
    </row>
    <row r="838" spans="1:6" ht="30" customHeight="1">
      <c r="A838" s="7">
        <v>836</v>
      </c>
      <c r="B838" s="7" t="str">
        <f>"60852024012810442114615"</f>
        <v>60852024012810442114615</v>
      </c>
      <c r="C838" s="7" t="str">
        <f t="shared" si="15"/>
        <v>0303</v>
      </c>
      <c r="D838" s="7" t="s">
        <v>12</v>
      </c>
      <c r="E838" s="7" t="s">
        <v>11</v>
      </c>
      <c r="F838" s="7" t="str">
        <f>"宁成全"</f>
        <v>宁成全</v>
      </c>
    </row>
    <row r="839" spans="1:6" ht="30" customHeight="1">
      <c r="A839" s="7">
        <v>837</v>
      </c>
      <c r="B839" s="7" t="str">
        <f>"60852024012812144714649"</f>
        <v>60852024012812144714649</v>
      </c>
      <c r="C839" s="7" t="str">
        <f t="shared" si="15"/>
        <v>0303</v>
      </c>
      <c r="D839" s="7" t="s">
        <v>12</v>
      </c>
      <c r="E839" s="7" t="s">
        <v>11</v>
      </c>
      <c r="F839" s="7" t="str">
        <f>"曾园洁"</f>
        <v>曾园洁</v>
      </c>
    </row>
    <row r="840" spans="1:6" ht="30" customHeight="1">
      <c r="A840" s="7">
        <v>838</v>
      </c>
      <c r="B840" s="7" t="str">
        <f>"60852024012816572214753"</f>
        <v>60852024012816572214753</v>
      </c>
      <c r="C840" s="7" t="str">
        <f t="shared" si="15"/>
        <v>0303</v>
      </c>
      <c r="D840" s="7" t="s">
        <v>12</v>
      </c>
      <c r="E840" s="7" t="s">
        <v>11</v>
      </c>
      <c r="F840" s="7" t="str">
        <f>"吴坤博"</f>
        <v>吴坤博</v>
      </c>
    </row>
    <row r="841" spans="1:6" ht="30" customHeight="1">
      <c r="A841" s="7">
        <v>839</v>
      </c>
      <c r="B841" s="7" t="str">
        <f>"60852024012620184113984"</f>
        <v>60852024012620184113984</v>
      </c>
      <c r="C841" s="7" t="str">
        <f t="shared" si="15"/>
        <v>0303</v>
      </c>
      <c r="D841" s="7" t="s">
        <v>12</v>
      </c>
      <c r="E841" s="7" t="s">
        <v>11</v>
      </c>
      <c r="F841" s="7" t="str">
        <f>"李秉国"</f>
        <v>李秉国</v>
      </c>
    </row>
    <row r="842" spans="1:6" ht="30" customHeight="1">
      <c r="A842" s="7">
        <v>840</v>
      </c>
      <c r="B842" s="7" t="str">
        <f>"60852024012820302114865"</f>
        <v>60852024012820302114865</v>
      </c>
      <c r="C842" s="7" t="str">
        <f t="shared" si="15"/>
        <v>0303</v>
      </c>
      <c r="D842" s="7" t="s">
        <v>12</v>
      </c>
      <c r="E842" s="7" t="s">
        <v>11</v>
      </c>
      <c r="F842" s="7" t="str">
        <f>"戴妙妃"</f>
        <v>戴妙妃</v>
      </c>
    </row>
    <row r="843" spans="1:6" ht="30" customHeight="1">
      <c r="A843" s="7">
        <v>841</v>
      </c>
      <c r="B843" s="7" t="str">
        <f>"60852024012813540014683"</f>
        <v>60852024012813540014683</v>
      </c>
      <c r="C843" s="7" t="str">
        <f t="shared" si="15"/>
        <v>0303</v>
      </c>
      <c r="D843" s="7" t="s">
        <v>12</v>
      </c>
      <c r="E843" s="7" t="s">
        <v>11</v>
      </c>
      <c r="F843" s="7" t="str">
        <f>"欧辉锐"</f>
        <v>欧辉锐</v>
      </c>
    </row>
    <row r="844" spans="1:6" ht="30" customHeight="1">
      <c r="A844" s="7">
        <v>842</v>
      </c>
      <c r="B844" s="7" t="str">
        <f>"60852024012612571013435"</f>
        <v>60852024012612571013435</v>
      </c>
      <c r="C844" s="7" t="str">
        <f t="shared" si="15"/>
        <v>0303</v>
      </c>
      <c r="D844" s="7" t="s">
        <v>12</v>
      </c>
      <c r="E844" s="7" t="s">
        <v>11</v>
      </c>
      <c r="F844" s="7" t="str">
        <f>"卢钟豪"</f>
        <v>卢钟豪</v>
      </c>
    </row>
    <row r="845" spans="1:6" ht="30" customHeight="1">
      <c r="A845" s="7">
        <v>843</v>
      </c>
      <c r="B845" s="7" t="str">
        <f>"60852024012823161914948"</f>
        <v>60852024012823161914948</v>
      </c>
      <c r="C845" s="7" t="str">
        <f t="shared" si="15"/>
        <v>0303</v>
      </c>
      <c r="D845" s="7" t="s">
        <v>12</v>
      </c>
      <c r="E845" s="7" t="s">
        <v>11</v>
      </c>
      <c r="F845" s="7" t="str">
        <f>"高芳斌"</f>
        <v>高芳斌</v>
      </c>
    </row>
    <row r="846" spans="1:6" ht="30" customHeight="1">
      <c r="A846" s="7">
        <v>844</v>
      </c>
      <c r="B846" s="7" t="str">
        <f>"60852024012911221515382"</f>
        <v>60852024012911221515382</v>
      </c>
      <c r="C846" s="7" t="str">
        <f t="shared" si="15"/>
        <v>0303</v>
      </c>
      <c r="D846" s="7" t="s">
        <v>12</v>
      </c>
      <c r="E846" s="7" t="s">
        <v>11</v>
      </c>
      <c r="F846" s="7" t="str">
        <f>"李俊"</f>
        <v>李俊</v>
      </c>
    </row>
    <row r="847" spans="1:6" ht="30" customHeight="1">
      <c r="A847" s="7">
        <v>845</v>
      </c>
      <c r="B847" s="7" t="str">
        <f>"60852024012818144114790"</f>
        <v>60852024012818144114790</v>
      </c>
      <c r="C847" s="7" t="str">
        <f t="shared" si="15"/>
        <v>0303</v>
      </c>
      <c r="D847" s="7" t="s">
        <v>12</v>
      </c>
      <c r="E847" s="7" t="s">
        <v>11</v>
      </c>
      <c r="F847" s="7" t="str">
        <f>"陈柏锦"</f>
        <v>陈柏锦</v>
      </c>
    </row>
    <row r="848" spans="1:6" ht="30" customHeight="1">
      <c r="A848" s="7">
        <v>846</v>
      </c>
      <c r="B848" s="7" t="str">
        <f>"60852024012914324515700"</f>
        <v>60852024012914324515700</v>
      </c>
      <c r="C848" s="7" t="str">
        <f t="shared" si="15"/>
        <v>0303</v>
      </c>
      <c r="D848" s="7" t="s">
        <v>12</v>
      </c>
      <c r="E848" s="7" t="s">
        <v>11</v>
      </c>
      <c r="F848" s="7" t="str">
        <f>"陈真真"</f>
        <v>陈真真</v>
      </c>
    </row>
    <row r="849" spans="1:6" ht="30" customHeight="1">
      <c r="A849" s="7">
        <v>847</v>
      </c>
      <c r="B849" s="7" t="str">
        <f>"60852024012619440713960"</f>
        <v>60852024012619440713960</v>
      </c>
      <c r="C849" s="7" t="str">
        <f t="shared" si="15"/>
        <v>0303</v>
      </c>
      <c r="D849" s="7" t="s">
        <v>12</v>
      </c>
      <c r="E849" s="7" t="s">
        <v>11</v>
      </c>
      <c r="F849" s="7" t="str">
        <f>"甄凯欣"</f>
        <v>甄凯欣</v>
      </c>
    </row>
    <row r="850" spans="1:6" ht="30" customHeight="1">
      <c r="A850" s="7">
        <v>848</v>
      </c>
      <c r="B850" s="7" t="str">
        <f>"60852024012920385816291"</f>
        <v>60852024012920385816291</v>
      </c>
      <c r="C850" s="7" t="str">
        <f t="shared" si="15"/>
        <v>0303</v>
      </c>
      <c r="D850" s="7" t="s">
        <v>12</v>
      </c>
      <c r="E850" s="7" t="s">
        <v>11</v>
      </c>
      <c r="F850" s="7" t="str">
        <f>"史彩艳"</f>
        <v>史彩艳</v>
      </c>
    </row>
    <row r="851" spans="1:6" ht="30" customHeight="1">
      <c r="A851" s="7">
        <v>849</v>
      </c>
      <c r="B851" s="7" t="str">
        <f>"60852024012920540916316"</f>
        <v>60852024012920540916316</v>
      </c>
      <c r="C851" s="7" t="str">
        <f t="shared" si="15"/>
        <v>0303</v>
      </c>
      <c r="D851" s="7" t="s">
        <v>12</v>
      </c>
      <c r="E851" s="7" t="s">
        <v>11</v>
      </c>
      <c r="F851" s="7" t="str">
        <f>"蔡亚弟"</f>
        <v>蔡亚弟</v>
      </c>
    </row>
    <row r="852" spans="1:6" ht="30" customHeight="1">
      <c r="A852" s="7">
        <v>850</v>
      </c>
      <c r="B852" s="7" t="str">
        <f>"60852024012922123916422"</f>
        <v>60852024012922123916422</v>
      </c>
      <c r="C852" s="7" t="str">
        <f t="shared" si="15"/>
        <v>0303</v>
      </c>
      <c r="D852" s="7" t="s">
        <v>12</v>
      </c>
      <c r="E852" s="7" t="s">
        <v>11</v>
      </c>
      <c r="F852" s="7" t="str">
        <f>"龚应雯"</f>
        <v>龚应雯</v>
      </c>
    </row>
    <row r="853" spans="1:6" ht="30" customHeight="1">
      <c r="A853" s="7">
        <v>851</v>
      </c>
      <c r="B853" s="7" t="str">
        <f>"60852024013001394416534"</f>
        <v>60852024013001394416534</v>
      </c>
      <c r="C853" s="7" t="str">
        <f t="shared" si="15"/>
        <v>0303</v>
      </c>
      <c r="D853" s="7" t="s">
        <v>12</v>
      </c>
      <c r="E853" s="7" t="s">
        <v>11</v>
      </c>
      <c r="F853" s="7" t="str">
        <f>"张峻"</f>
        <v>张峻</v>
      </c>
    </row>
    <row r="854" spans="1:6" ht="30" customHeight="1">
      <c r="A854" s="7">
        <v>852</v>
      </c>
      <c r="B854" s="7" t="str">
        <f>"60852024012921303916368"</f>
        <v>60852024012921303916368</v>
      </c>
      <c r="C854" s="7" t="str">
        <f t="shared" si="15"/>
        <v>0303</v>
      </c>
      <c r="D854" s="7" t="s">
        <v>12</v>
      </c>
      <c r="E854" s="7" t="s">
        <v>11</v>
      </c>
      <c r="F854" s="7" t="str">
        <f>"吴思承"</f>
        <v>吴思承</v>
      </c>
    </row>
    <row r="855" spans="1:6" ht="30" customHeight="1">
      <c r="A855" s="7">
        <v>853</v>
      </c>
      <c r="B855" s="7" t="str">
        <f>"60852024012714302314323"</f>
        <v>60852024012714302314323</v>
      </c>
      <c r="C855" s="7" t="str">
        <f t="shared" si="15"/>
        <v>0303</v>
      </c>
      <c r="D855" s="7" t="s">
        <v>12</v>
      </c>
      <c r="E855" s="7" t="s">
        <v>11</v>
      </c>
      <c r="F855" s="7" t="str">
        <f>"谢於健"</f>
        <v>谢於健</v>
      </c>
    </row>
    <row r="856" spans="1:6" ht="30" customHeight="1">
      <c r="A856" s="7">
        <v>854</v>
      </c>
      <c r="B856" s="7" t="str">
        <f>"60852024012921285516365"</f>
        <v>60852024012921285516365</v>
      </c>
      <c r="C856" s="7" t="str">
        <f t="shared" si="15"/>
        <v>0303</v>
      </c>
      <c r="D856" s="7" t="s">
        <v>12</v>
      </c>
      <c r="E856" s="7" t="s">
        <v>11</v>
      </c>
      <c r="F856" s="7" t="str">
        <f>"廖俊州"</f>
        <v>廖俊州</v>
      </c>
    </row>
    <row r="857" spans="1:6" ht="30" customHeight="1">
      <c r="A857" s="7">
        <v>855</v>
      </c>
      <c r="B857" s="7" t="str">
        <f>"60852024013010553216956"</f>
        <v>60852024013010553216956</v>
      </c>
      <c r="C857" s="7" t="str">
        <f t="shared" si="15"/>
        <v>0303</v>
      </c>
      <c r="D857" s="7" t="s">
        <v>12</v>
      </c>
      <c r="E857" s="7" t="s">
        <v>11</v>
      </c>
      <c r="F857" s="7" t="str">
        <f>"李劭鹏"</f>
        <v>李劭鹏</v>
      </c>
    </row>
    <row r="858" spans="1:6" ht="30" customHeight="1">
      <c r="A858" s="7">
        <v>856</v>
      </c>
      <c r="B858" s="7" t="str">
        <f>"60852024013015514117481"</f>
        <v>60852024013015514117481</v>
      </c>
      <c r="C858" s="7" t="str">
        <f t="shared" si="15"/>
        <v>0303</v>
      </c>
      <c r="D858" s="7" t="s">
        <v>12</v>
      </c>
      <c r="E858" s="7" t="s">
        <v>11</v>
      </c>
      <c r="F858" s="7" t="str">
        <f>"杨华"</f>
        <v>杨华</v>
      </c>
    </row>
    <row r="859" spans="1:6" ht="30" customHeight="1">
      <c r="A859" s="7">
        <v>857</v>
      </c>
      <c r="B859" s="7" t="str">
        <f>"60852024013023015818182"</f>
        <v>60852024013023015818182</v>
      </c>
      <c r="C859" s="7" t="str">
        <f t="shared" si="15"/>
        <v>0303</v>
      </c>
      <c r="D859" s="7" t="s">
        <v>12</v>
      </c>
      <c r="E859" s="7" t="s">
        <v>11</v>
      </c>
      <c r="F859" s="7" t="str">
        <f>"郑俊"</f>
        <v>郑俊</v>
      </c>
    </row>
    <row r="860" spans="1:6" ht="30" customHeight="1">
      <c r="A860" s="7">
        <v>858</v>
      </c>
      <c r="B860" s="7" t="str">
        <f>"60852024013022395918142"</f>
        <v>60852024013022395918142</v>
      </c>
      <c r="C860" s="7" t="str">
        <f t="shared" si="15"/>
        <v>0303</v>
      </c>
      <c r="D860" s="7" t="s">
        <v>12</v>
      </c>
      <c r="E860" s="7" t="s">
        <v>11</v>
      </c>
      <c r="F860" s="7" t="str">
        <f>"叶雪丹"</f>
        <v>叶雪丹</v>
      </c>
    </row>
    <row r="861" spans="1:6" ht="30" customHeight="1">
      <c r="A861" s="7">
        <v>859</v>
      </c>
      <c r="B861" s="7" t="str">
        <f>"60852024013022430818146"</f>
        <v>60852024013022430818146</v>
      </c>
      <c r="C861" s="7" t="str">
        <f t="shared" si="15"/>
        <v>0303</v>
      </c>
      <c r="D861" s="7" t="s">
        <v>12</v>
      </c>
      <c r="E861" s="7" t="s">
        <v>11</v>
      </c>
      <c r="F861" s="7" t="str">
        <f>"彭锦珍"</f>
        <v>彭锦珍</v>
      </c>
    </row>
    <row r="862" spans="1:6" ht="30" customHeight="1">
      <c r="A862" s="7">
        <v>860</v>
      </c>
      <c r="B862" s="7" t="str">
        <f>"60852024013012443017145"</f>
        <v>60852024013012443017145</v>
      </c>
      <c r="C862" s="7" t="str">
        <f t="shared" si="15"/>
        <v>0303</v>
      </c>
      <c r="D862" s="7" t="s">
        <v>12</v>
      </c>
      <c r="E862" s="7" t="s">
        <v>11</v>
      </c>
      <c r="F862" s="7" t="str">
        <f>"王植柳"</f>
        <v>王植柳</v>
      </c>
    </row>
    <row r="863" spans="1:6" ht="30" customHeight="1">
      <c r="A863" s="7">
        <v>861</v>
      </c>
      <c r="B863" s="7" t="str">
        <f>"60852024013011003416970"</f>
        <v>60852024013011003416970</v>
      </c>
      <c r="C863" s="7" t="str">
        <f t="shared" si="15"/>
        <v>0303</v>
      </c>
      <c r="D863" s="7" t="s">
        <v>12</v>
      </c>
      <c r="E863" s="7" t="s">
        <v>11</v>
      </c>
      <c r="F863" s="7" t="str">
        <f>"黄身日"</f>
        <v>黄身日</v>
      </c>
    </row>
    <row r="864" spans="1:6" ht="30" customHeight="1">
      <c r="A864" s="7">
        <v>862</v>
      </c>
      <c r="B864" s="7" t="str">
        <f>"60852024012923564616511"</f>
        <v>60852024012923564616511</v>
      </c>
      <c r="C864" s="7" t="str">
        <f t="shared" si="15"/>
        <v>0303</v>
      </c>
      <c r="D864" s="7" t="s">
        <v>12</v>
      </c>
      <c r="E864" s="7" t="s">
        <v>11</v>
      </c>
      <c r="F864" s="7" t="str">
        <f>"张众纬"</f>
        <v>张众纬</v>
      </c>
    </row>
    <row r="865" spans="1:6" ht="30" customHeight="1">
      <c r="A865" s="7">
        <v>863</v>
      </c>
      <c r="B865" s="7" t="str">
        <f>"60852024013017264917649"</f>
        <v>60852024013017264917649</v>
      </c>
      <c r="C865" s="7" t="str">
        <f t="shared" si="15"/>
        <v>0303</v>
      </c>
      <c r="D865" s="7" t="s">
        <v>12</v>
      </c>
      <c r="E865" s="7" t="s">
        <v>11</v>
      </c>
      <c r="F865" s="7" t="str">
        <f>"庄焦何"</f>
        <v>庄焦何</v>
      </c>
    </row>
    <row r="866" spans="1:6" ht="30" customHeight="1">
      <c r="A866" s="7">
        <v>864</v>
      </c>
      <c r="B866" s="7" t="str">
        <f>"60852024013016471217589"</f>
        <v>60852024013016471217589</v>
      </c>
      <c r="C866" s="7" t="str">
        <f t="shared" si="15"/>
        <v>0303</v>
      </c>
      <c r="D866" s="7" t="s">
        <v>12</v>
      </c>
      <c r="E866" s="7" t="s">
        <v>11</v>
      </c>
      <c r="F866" s="7" t="str">
        <f>"雍家毅"</f>
        <v>雍家毅</v>
      </c>
    </row>
    <row r="867" spans="1:6" ht="30" customHeight="1">
      <c r="A867" s="7">
        <v>865</v>
      </c>
      <c r="B867" s="7" t="str">
        <f>"60852024012918010016078"</f>
        <v>60852024012918010016078</v>
      </c>
      <c r="C867" s="7" t="str">
        <f t="shared" si="15"/>
        <v>0303</v>
      </c>
      <c r="D867" s="7" t="s">
        <v>12</v>
      </c>
      <c r="E867" s="7" t="s">
        <v>11</v>
      </c>
      <c r="F867" s="7" t="str">
        <f>"林志运"</f>
        <v>林志运</v>
      </c>
    </row>
    <row r="868" spans="1:6" ht="30" customHeight="1">
      <c r="A868" s="7">
        <v>866</v>
      </c>
      <c r="B868" s="7" t="str">
        <f>"60852024012713172814288"</f>
        <v>60852024012713172814288</v>
      </c>
      <c r="C868" s="7" t="str">
        <f t="shared" si="15"/>
        <v>0303</v>
      </c>
      <c r="D868" s="7" t="s">
        <v>12</v>
      </c>
      <c r="E868" s="7" t="s">
        <v>11</v>
      </c>
      <c r="F868" s="7" t="str">
        <f>"冯佰欣"</f>
        <v>冯佰欣</v>
      </c>
    </row>
    <row r="869" spans="1:6" ht="30" customHeight="1">
      <c r="A869" s="7">
        <v>867</v>
      </c>
      <c r="B869" s="7" t="str">
        <f>"60852024013122082650741"</f>
        <v>60852024013122082650741</v>
      </c>
      <c r="C869" s="7" t="str">
        <f t="shared" si="15"/>
        <v>0303</v>
      </c>
      <c r="D869" s="7" t="s">
        <v>12</v>
      </c>
      <c r="E869" s="7" t="s">
        <v>11</v>
      </c>
      <c r="F869" s="7" t="str">
        <f>"吴青青"</f>
        <v>吴青青</v>
      </c>
    </row>
    <row r="870" spans="1:6" ht="30" customHeight="1">
      <c r="A870" s="7">
        <v>868</v>
      </c>
      <c r="B870" s="7" t="str">
        <f>"60852024013122291550773"</f>
        <v>60852024013122291550773</v>
      </c>
      <c r="C870" s="7" t="str">
        <f t="shared" si="15"/>
        <v>0303</v>
      </c>
      <c r="D870" s="7" t="s">
        <v>12</v>
      </c>
      <c r="E870" s="7" t="s">
        <v>11</v>
      </c>
      <c r="F870" s="7" t="str">
        <f>"李玟"</f>
        <v>李玟</v>
      </c>
    </row>
    <row r="871" spans="1:6" ht="30" customHeight="1">
      <c r="A871" s="7">
        <v>869</v>
      </c>
      <c r="B871" s="7" t="str">
        <f>"60852024013121002850654"</f>
        <v>60852024013121002850654</v>
      </c>
      <c r="C871" s="7" t="str">
        <f t="shared" si="15"/>
        <v>0303</v>
      </c>
      <c r="D871" s="7" t="s">
        <v>12</v>
      </c>
      <c r="E871" s="7" t="s">
        <v>11</v>
      </c>
      <c r="F871" s="7" t="str">
        <f>"何立东"</f>
        <v>何立东</v>
      </c>
    </row>
    <row r="872" spans="1:6" ht="30" customHeight="1">
      <c r="A872" s="7">
        <v>870</v>
      </c>
      <c r="B872" s="7" t="str">
        <f>"60852024020107472450912"</f>
        <v>60852024020107472450912</v>
      </c>
      <c r="C872" s="7" t="str">
        <f t="shared" si="15"/>
        <v>0303</v>
      </c>
      <c r="D872" s="7" t="s">
        <v>12</v>
      </c>
      <c r="E872" s="7" t="s">
        <v>11</v>
      </c>
      <c r="F872" s="7" t="str">
        <f>"吴欢欢"</f>
        <v>吴欢欢</v>
      </c>
    </row>
    <row r="873" spans="1:6" ht="30" customHeight="1">
      <c r="A873" s="7">
        <v>871</v>
      </c>
      <c r="B873" s="7" t="str">
        <f>"60852024012917054315996"</f>
        <v>60852024012917054315996</v>
      </c>
      <c r="C873" s="7" t="str">
        <f>"0303"</f>
        <v>0303</v>
      </c>
      <c r="D873" s="7" t="s">
        <v>12</v>
      </c>
      <c r="E873" s="7" t="s">
        <v>11</v>
      </c>
      <c r="F873" s="7" t="str">
        <f>"苏碧霞"</f>
        <v>苏碧霞</v>
      </c>
    </row>
    <row r="874" spans="1:6" ht="30" customHeight="1">
      <c r="A874" s="7">
        <v>872</v>
      </c>
      <c r="B874" s="7" t="str">
        <f>"60852024020111292651250"</f>
        <v>60852024020111292651250</v>
      </c>
      <c r="C874" s="7" t="str">
        <f>"0303"</f>
        <v>0303</v>
      </c>
      <c r="D874" s="7" t="s">
        <v>12</v>
      </c>
      <c r="E874" s="7" t="s">
        <v>11</v>
      </c>
      <c r="F874" s="7" t="str">
        <f>"王子俊"</f>
        <v>王子俊</v>
      </c>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2024-02-29T09:07:38Z</dcterms:created>
  <dcterms:modified xsi:type="dcterms:W3CDTF">2024-02-29T09:15:16Z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3759223C084443BDAB3F8917D121D4A0_13</vt:lpwstr>
  </property>
  <property fmtid="{D5CDD505-2E9C-101B-9397-08002B2CF9AE}" pid="4" name="KSOProductBuildV">
    <vt:lpwstr>2052-12.1.0.16250</vt:lpwstr>
  </property>
</Properties>
</file>