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资格初审进入笔试人员名单" sheetId="1" r:id="rId1"/>
  </sheets>
  <definedNames>
    <definedName name="_xlnm._FilterDatabase" localSheetId="0" hidden="1">'通过资格初审进入笔试人员名单'!$A$2:$D$1544</definedName>
  </definedNames>
  <calcPr fullCalcOnLoad="1"/>
</workbook>
</file>

<file path=xl/sharedStrings.xml><?xml version="1.0" encoding="utf-8"?>
<sst xmlns="http://schemas.openxmlformats.org/spreadsheetml/2006/main" count="1547" uniqueCount="20">
  <si>
    <t>附件1：海口市自然资源和规划局2022年公开招聘下属事业单位工作人员通过资格初审进入笔试人员名单</t>
  </si>
  <si>
    <t>序号</t>
  </si>
  <si>
    <t>报考号</t>
  </si>
  <si>
    <t>报考岗位</t>
  </si>
  <si>
    <t>姓名</t>
  </si>
  <si>
    <t>0101_管理岗1</t>
  </si>
  <si>
    <t>0102_管理岗2</t>
  </si>
  <si>
    <t>0103_管理岗3</t>
  </si>
  <si>
    <t>0104_专技岗1</t>
  </si>
  <si>
    <t>0201_管理岗1</t>
  </si>
  <si>
    <t>0202_管理岗2</t>
  </si>
  <si>
    <t>0301_管理岗1</t>
  </si>
  <si>
    <t>0302_管理岗2</t>
  </si>
  <si>
    <t>0401_专技岗1</t>
  </si>
  <si>
    <t>0402_专技岗2</t>
  </si>
  <si>
    <t>0403_专技岗3</t>
  </si>
  <si>
    <t>0501_专技岗1</t>
  </si>
  <si>
    <t>0602_专技岗2</t>
  </si>
  <si>
    <t>0603_专技岗3</t>
  </si>
  <si>
    <t>0701_专技岗1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</si>
</sst>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44"/>
  <sheetViews>
    <sheetView tabSelected="1" workbookViewId="0" topLeftCell="A1">
      <selection activeCell="E1" sqref="E1"/>
    </sheetView>
  </sheetViews>
  <sheetFormatPr defaultColWidth="9.00390625" defaultRowHeight="15"/>
  <cols>
    <col min="2" max="2" width="23.57421875" style="0" customWidth="1"/>
    <col min="3" max="3" width="18.28125" style="0" customWidth="1"/>
    <col min="4" max="4" width="19.7109375" style="0" customWidth="1"/>
  </cols>
  <sheetData>
    <row r="1" spans="1:4" s="1" customFormat="1" ht="48.75" customHeight="1">
      <c r="A1" s="3" t="s">
        <v>0</v>
      </c>
      <c r="B1" s="4"/>
      <c r="C1" s="4"/>
      <c r="D1" s="4"/>
    </row>
    <row r="2" spans="1:4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>
        <v>1</v>
      </c>
      <c r="B3" s="6" t="str">
        <f>"46112022102510051023424"</f>
        <v>46112022102510051023424</v>
      </c>
      <c r="C3" s="6" t="s">
        <v>5</v>
      </c>
      <c r="D3" s="6" t="str">
        <f>"符泽琼"</f>
        <v>符泽琼</v>
      </c>
    </row>
    <row r="4" spans="1:4" s="1" customFormat="1" ht="30" customHeight="1">
      <c r="A4" s="6">
        <v>2</v>
      </c>
      <c r="B4" s="6" t="str">
        <f>"46112022102510151923469"</f>
        <v>46112022102510151923469</v>
      </c>
      <c r="C4" s="6" t="s">
        <v>5</v>
      </c>
      <c r="D4" s="6" t="str">
        <f>"邢玉婷"</f>
        <v>邢玉婷</v>
      </c>
    </row>
    <row r="5" spans="1:4" s="1" customFormat="1" ht="30" customHeight="1">
      <c r="A5" s="6">
        <v>3</v>
      </c>
      <c r="B5" s="6" t="str">
        <f>"46112022102510544523613"</f>
        <v>46112022102510544523613</v>
      </c>
      <c r="C5" s="6" t="s">
        <v>5</v>
      </c>
      <c r="D5" s="6" t="str">
        <f>"李炫颖"</f>
        <v>李炫颖</v>
      </c>
    </row>
    <row r="6" spans="1:4" s="1" customFormat="1" ht="30" customHeight="1">
      <c r="A6" s="6">
        <v>4</v>
      </c>
      <c r="B6" s="6" t="str">
        <f>"46112022102511534923830"</f>
        <v>46112022102511534923830</v>
      </c>
      <c r="C6" s="6" t="s">
        <v>5</v>
      </c>
      <c r="D6" s="6" t="str">
        <f>"刘帆"</f>
        <v>刘帆</v>
      </c>
    </row>
    <row r="7" spans="1:4" s="1" customFormat="1" ht="30" customHeight="1">
      <c r="A7" s="6">
        <v>5</v>
      </c>
      <c r="B7" s="6" t="str">
        <f>"46112022102513150424065"</f>
        <v>46112022102513150424065</v>
      </c>
      <c r="C7" s="6" t="s">
        <v>5</v>
      </c>
      <c r="D7" s="6" t="str">
        <f>"岑娜"</f>
        <v>岑娜</v>
      </c>
    </row>
    <row r="8" spans="1:4" s="1" customFormat="1" ht="30" customHeight="1">
      <c r="A8" s="6">
        <v>6</v>
      </c>
      <c r="B8" s="6" t="str">
        <f>"46112022102514460124300"</f>
        <v>46112022102514460124300</v>
      </c>
      <c r="C8" s="6" t="s">
        <v>5</v>
      </c>
      <c r="D8" s="6" t="str">
        <f>"钱丽波"</f>
        <v>钱丽波</v>
      </c>
    </row>
    <row r="9" spans="1:4" s="1" customFormat="1" ht="30" customHeight="1">
      <c r="A9" s="6">
        <v>7</v>
      </c>
      <c r="B9" s="6" t="str">
        <f>"46112022102517021424809"</f>
        <v>46112022102517021424809</v>
      </c>
      <c r="C9" s="6" t="s">
        <v>5</v>
      </c>
      <c r="D9" s="6" t="str">
        <f>"施阳"</f>
        <v>施阳</v>
      </c>
    </row>
    <row r="10" spans="1:4" s="1" customFormat="1" ht="30" customHeight="1">
      <c r="A10" s="6">
        <v>8</v>
      </c>
      <c r="B10" s="6" t="str">
        <f>"46112022102517201824884"</f>
        <v>46112022102517201824884</v>
      </c>
      <c r="C10" s="6" t="s">
        <v>5</v>
      </c>
      <c r="D10" s="6" t="str">
        <f>"王萃精"</f>
        <v>王萃精</v>
      </c>
    </row>
    <row r="11" spans="1:4" s="1" customFormat="1" ht="30" customHeight="1">
      <c r="A11" s="6">
        <v>9</v>
      </c>
      <c r="B11" s="6" t="str">
        <f>"46112022102715571930630"</f>
        <v>46112022102715571930630</v>
      </c>
      <c r="C11" s="6" t="s">
        <v>5</v>
      </c>
      <c r="D11" s="6" t="str">
        <f>"王思亮"</f>
        <v>王思亮</v>
      </c>
    </row>
    <row r="12" spans="1:4" s="1" customFormat="1" ht="30" customHeight="1">
      <c r="A12" s="6">
        <v>10</v>
      </c>
      <c r="B12" s="6" t="str">
        <f>"46112022102718510130996"</f>
        <v>46112022102718510130996</v>
      </c>
      <c r="C12" s="6" t="s">
        <v>5</v>
      </c>
      <c r="D12" s="6" t="str">
        <f>"符俊娜"</f>
        <v>符俊娜</v>
      </c>
    </row>
    <row r="13" spans="1:4" s="1" customFormat="1" ht="30" customHeight="1">
      <c r="A13" s="6">
        <v>11</v>
      </c>
      <c r="B13" s="6" t="str">
        <f>"46112022102811242031798"</f>
        <v>46112022102811242031798</v>
      </c>
      <c r="C13" s="6" t="s">
        <v>5</v>
      </c>
      <c r="D13" s="6" t="str">
        <f>"吴千禧"</f>
        <v>吴千禧</v>
      </c>
    </row>
    <row r="14" spans="1:4" s="1" customFormat="1" ht="30" customHeight="1">
      <c r="A14" s="6">
        <v>12</v>
      </c>
      <c r="B14" s="6" t="str">
        <f>"46112022103013152834045"</f>
        <v>46112022103013152834045</v>
      </c>
      <c r="C14" s="6" t="s">
        <v>5</v>
      </c>
      <c r="D14" s="6" t="str">
        <f>"吴一增"</f>
        <v>吴一增</v>
      </c>
    </row>
    <row r="15" spans="1:4" s="1" customFormat="1" ht="30" customHeight="1">
      <c r="A15" s="6">
        <v>13</v>
      </c>
      <c r="B15" s="6" t="str">
        <f>"46112022103110014735525"</f>
        <v>46112022103110014735525</v>
      </c>
      <c r="C15" s="6" t="s">
        <v>5</v>
      </c>
      <c r="D15" s="6" t="str">
        <f>"吴海明"</f>
        <v>吴海明</v>
      </c>
    </row>
    <row r="16" spans="1:4" s="1" customFormat="1" ht="30" customHeight="1">
      <c r="A16" s="6">
        <v>14</v>
      </c>
      <c r="B16" s="6" t="str">
        <f>"46112022102509261423279"</f>
        <v>46112022102509261423279</v>
      </c>
      <c r="C16" s="6" t="s">
        <v>6</v>
      </c>
      <c r="D16" s="6" t="str">
        <f>"何琼玉"</f>
        <v>何琼玉</v>
      </c>
    </row>
    <row r="17" spans="1:4" s="1" customFormat="1" ht="30" customHeight="1">
      <c r="A17" s="6">
        <v>15</v>
      </c>
      <c r="B17" s="6" t="str">
        <f>"46112022102510112723450"</f>
        <v>46112022102510112723450</v>
      </c>
      <c r="C17" s="6" t="s">
        <v>6</v>
      </c>
      <c r="D17" s="6" t="str">
        <f>"国煜桐"</f>
        <v>国煜桐</v>
      </c>
    </row>
    <row r="18" spans="1:4" s="1" customFormat="1" ht="30" customHeight="1">
      <c r="A18" s="6">
        <v>16</v>
      </c>
      <c r="B18" s="6" t="str">
        <f>"46112022102510225923497"</f>
        <v>46112022102510225923497</v>
      </c>
      <c r="C18" s="6" t="s">
        <v>6</v>
      </c>
      <c r="D18" s="6" t="str">
        <f>"陈冬菊"</f>
        <v>陈冬菊</v>
      </c>
    </row>
    <row r="19" spans="1:4" s="1" customFormat="1" ht="30" customHeight="1">
      <c r="A19" s="6">
        <v>17</v>
      </c>
      <c r="B19" s="6" t="str">
        <f>"46112022102511103423678"</f>
        <v>46112022102511103423678</v>
      </c>
      <c r="C19" s="6" t="s">
        <v>6</v>
      </c>
      <c r="D19" s="6" t="str">
        <f>"连淑怡"</f>
        <v>连淑怡</v>
      </c>
    </row>
    <row r="20" spans="1:4" s="1" customFormat="1" ht="30" customHeight="1">
      <c r="A20" s="6">
        <v>18</v>
      </c>
      <c r="B20" s="6" t="str">
        <f>"46112022102511133223689"</f>
        <v>46112022102511133223689</v>
      </c>
      <c r="C20" s="6" t="s">
        <v>6</v>
      </c>
      <c r="D20" s="6" t="str">
        <f>"孙瑞文"</f>
        <v>孙瑞文</v>
      </c>
    </row>
    <row r="21" spans="1:4" s="1" customFormat="1" ht="30" customHeight="1">
      <c r="A21" s="6">
        <v>19</v>
      </c>
      <c r="B21" s="6" t="str">
        <f>"46112022102511233123725"</f>
        <v>46112022102511233123725</v>
      </c>
      <c r="C21" s="6" t="s">
        <v>6</v>
      </c>
      <c r="D21" s="6" t="str">
        <f>"陈日乾"</f>
        <v>陈日乾</v>
      </c>
    </row>
    <row r="22" spans="1:4" s="1" customFormat="1" ht="30" customHeight="1">
      <c r="A22" s="6">
        <v>20</v>
      </c>
      <c r="B22" s="6" t="str">
        <f>"46112022102511360123765"</f>
        <v>46112022102511360123765</v>
      </c>
      <c r="C22" s="6" t="s">
        <v>6</v>
      </c>
      <c r="D22" s="6" t="str">
        <f>"洪媛"</f>
        <v>洪媛</v>
      </c>
    </row>
    <row r="23" spans="1:4" s="1" customFormat="1" ht="30" customHeight="1">
      <c r="A23" s="6">
        <v>21</v>
      </c>
      <c r="B23" s="6" t="str">
        <f>"46112022102513174824073"</f>
        <v>46112022102513174824073</v>
      </c>
      <c r="C23" s="6" t="s">
        <v>6</v>
      </c>
      <c r="D23" s="6" t="str">
        <f>"符康丽"</f>
        <v>符康丽</v>
      </c>
    </row>
    <row r="24" spans="1:4" s="1" customFormat="1" ht="30" customHeight="1">
      <c r="A24" s="6">
        <v>22</v>
      </c>
      <c r="B24" s="6" t="str">
        <f>"46112022102514351024263"</f>
        <v>46112022102514351024263</v>
      </c>
      <c r="C24" s="6" t="s">
        <v>6</v>
      </c>
      <c r="D24" s="6" t="str">
        <f>"戴丽珍"</f>
        <v>戴丽珍</v>
      </c>
    </row>
    <row r="25" spans="1:4" s="1" customFormat="1" ht="30" customHeight="1">
      <c r="A25" s="6">
        <v>23</v>
      </c>
      <c r="B25" s="6" t="str">
        <f>"46112022102517165624871"</f>
        <v>46112022102517165624871</v>
      </c>
      <c r="C25" s="6" t="s">
        <v>6</v>
      </c>
      <c r="D25" s="6" t="str">
        <f>"邹德颖"</f>
        <v>邹德颖</v>
      </c>
    </row>
    <row r="26" spans="1:4" s="1" customFormat="1" ht="30" customHeight="1">
      <c r="A26" s="6">
        <v>24</v>
      </c>
      <c r="B26" s="6" t="str">
        <f>"46112022102519484325232"</f>
        <v>46112022102519484325232</v>
      </c>
      <c r="C26" s="6" t="s">
        <v>6</v>
      </c>
      <c r="D26" s="6" t="str">
        <f>"陈佳馨"</f>
        <v>陈佳馨</v>
      </c>
    </row>
    <row r="27" spans="1:4" s="1" customFormat="1" ht="30" customHeight="1">
      <c r="A27" s="6">
        <v>25</v>
      </c>
      <c r="B27" s="6" t="str">
        <f>"46112022102521085925499"</f>
        <v>46112022102521085925499</v>
      </c>
      <c r="C27" s="6" t="s">
        <v>6</v>
      </c>
      <c r="D27" s="6" t="str">
        <f>"吴玉娇"</f>
        <v>吴玉娇</v>
      </c>
    </row>
    <row r="28" spans="1:4" s="1" customFormat="1" ht="30" customHeight="1">
      <c r="A28" s="6">
        <v>26</v>
      </c>
      <c r="B28" s="6" t="str">
        <f>"46112022102609462226295"</f>
        <v>46112022102609462226295</v>
      </c>
      <c r="C28" s="6" t="s">
        <v>6</v>
      </c>
      <c r="D28" s="6" t="str">
        <f>"刘小雅"</f>
        <v>刘小雅</v>
      </c>
    </row>
    <row r="29" spans="1:4" s="1" customFormat="1" ht="30" customHeight="1">
      <c r="A29" s="6">
        <v>27</v>
      </c>
      <c r="B29" s="6" t="str">
        <f>"46112022102609503926305"</f>
        <v>46112022102609503926305</v>
      </c>
      <c r="C29" s="6" t="s">
        <v>6</v>
      </c>
      <c r="D29" s="6" t="str">
        <f>"张祖凡"</f>
        <v>张祖凡</v>
      </c>
    </row>
    <row r="30" spans="1:4" s="1" customFormat="1" ht="30" customHeight="1">
      <c r="A30" s="6">
        <v>28</v>
      </c>
      <c r="B30" s="6" t="str">
        <f>"46112022102610542226565"</f>
        <v>46112022102610542226565</v>
      </c>
      <c r="C30" s="6" t="s">
        <v>6</v>
      </c>
      <c r="D30" s="6" t="str">
        <f>"吴美艳"</f>
        <v>吴美艳</v>
      </c>
    </row>
    <row r="31" spans="1:4" s="1" customFormat="1" ht="30" customHeight="1">
      <c r="A31" s="6">
        <v>29</v>
      </c>
      <c r="B31" s="6" t="str">
        <f>"46112022102616255927688"</f>
        <v>46112022102616255927688</v>
      </c>
      <c r="C31" s="6" t="s">
        <v>6</v>
      </c>
      <c r="D31" s="6" t="str">
        <f>"徐日林"</f>
        <v>徐日林</v>
      </c>
    </row>
    <row r="32" spans="1:4" s="1" customFormat="1" ht="30" customHeight="1">
      <c r="A32" s="6">
        <v>30</v>
      </c>
      <c r="B32" s="6" t="str">
        <f>"46112022102618461828084"</f>
        <v>46112022102618461828084</v>
      </c>
      <c r="C32" s="6" t="s">
        <v>6</v>
      </c>
      <c r="D32" s="6" t="str">
        <f>"朱振汉"</f>
        <v>朱振汉</v>
      </c>
    </row>
    <row r="33" spans="1:4" s="1" customFormat="1" ht="30" customHeight="1">
      <c r="A33" s="6">
        <v>31</v>
      </c>
      <c r="B33" s="6" t="str">
        <f>"46112022102621471628839"</f>
        <v>46112022102621471628839</v>
      </c>
      <c r="C33" s="6" t="s">
        <v>6</v>
      </c>
      <c r="D33" s="6" t="str">
        <f>"郑丹"</f>
        <v>郑丹</v>
      </c>
    </row>
    <row r="34" spans="1:4" s="1" customFormat="1" ht="30" customHeight="1">
      <c r="A34" s="6">
        <v>32</v>
      </c>
      <c r="B34" s="6" t="str">
        <f>"46112022102622065628906"</f>
        <v>46112022102622065628906</v>
      </c>
      <c r="C34" s="6" t="s">
        <v>6</v>
      </c>
      <c r="D34" s="6" t="str">
        <f>"黄民园"</f>
        <v>黄民园</v>
      </c>
    </row>
    <row r="35" spans="1:4" s="1" customFormat="1" ht="30" customHeight="1">
      <c r="A35" s="6">
        <v>33</v>
      </c>
      <c r="B35" s="6" t="str">
        <f>"46112022102622554529060"</f>
        <v>46112022102622554529060</v>
      </c>
      <c r="C35" s="6" t="s">
        <v>6</v>
      </c>
      <c r="D35" s="6" t="str">
        <f>"郑安彤"</f>
        <v>郑安彤</v>
      </c>
    </row>
    <row r="36" spans="1:4" s="1" customFormat="1" ht="30" customHeight="1">
      <c r="A36" s="6">
        <v>34</v>
      </c>
      <c r="B36" s="6" t="str">
        <f>"46112022102623105529102"</f>
        <v>46112022102623105529102</v>
      </c>
      <c r="C36" s="6" t="s">
        <v>6</v>
      </c>
      <c r="D36" s="6" t="str">
        <f>"符裕萍"</f>
        <v>符裕萍</v>
      </c>
    </row>
    <row r="37" spans="1:4" s="1" customFormat="1" ht="30" customHeight="1">
      <c r="A37" s="6">
        <v>35</v>
      </c>
      <c r="B37" s="6" t="str">
        <f>"46112022102623490129175"</f>
        <v>46112022102623490129175</v>
      </c>
      <c r="C37" s="6" t="s">
        <v>6</v>
      </c>
      <c r="D37" s="6" t="str">
        <f>"王顺灯"</f>
        <v>王顺灯</v>
      </c>
    </row>
    <row r="38" spans="1:4" s="1" customFormat="1" ht="30" customHeight="1">
      <c r="A38" s="6">
        <v>36</v>
      </c>
      <c r="B38" s="6" t="str">
        <f>"46112022102713163930178"</f>
        <v>46112022102713163930178</v>
      </c>
      <c r="C38" s="6" t="s">
        <v>6</v>
      </c>
      <c r="D38" s="6" t="str">
        <f>"张甜甜"</f>
        <v>张甜甜</v>
      </c>
    </row>
    <row r="39" spans="1:4" s="1" customFormat="1" ht="30" customHeight="1">
      <c r="A39" s="6">
        <v>37</v>
      </c>
      <c r="B39" s="6" t="str">
        <f>"46112022102716320030748"</f>
        <v>46112022102716320030748</v>
      </c>
      <c r="C39" s="6" t="s">
        <v>6</v>
      </c>
      <c r="D39" s="6" t="str">
        <f>"崔庭彬"</f>
        <v>崔庭彬</v>
      </c>
    </row>
    <row r="40" spans="1:4" s="1" customFormat="1" ht="30" customHeight="1">
      <c r="A40" s="6">
        <v>38</v>
      </c>
      <c r="B40" s="6" t="str">
        <f>"46112022102720393831181"</f>
        <v>46112022102720393831181</v>
      </c>
      <c r="C40" s="6" t="s">
        <v>6</v>
      </c>
      <c r="D40" s="6" t="str">
        <f>"周红帆"</f>
        <v>周红帆</v>
      </c>
    </row>
    <row r="41" spans="1:4" s="1" customFormat="1" ht="30" customHeight="1">
      <c r="A41" s="6">
        <v>39</v>
      </c>
      <c r="B41" s="6" t="str">
        <f>"46112022102721194331261"</f>
        <v>46112022102721194331261</v>
      </c>
      <c r="C41" s="6" t="s">
        <v>6</v>
      </c>
      <c r="D41" s="6" t="str">
        <f>"韦清羽"</f>
        <v>韦清羽</v>
      </c>
    </row>
    <row r="42" spans="1:4" s="1" customFormat="1" ht="30" customHeight="1">
      <c r="A42" s="6">
        <v>40</v>
      </c>
      <c r="B42" s="6" t="str">
        <f>"46112022102721364531279"</f>
        <v>46112022102721364531279</v>
      </c>
      <c r="C42" s="6" t="s">
        <v>6</v>
      </c>
      <c r="D42" s="6" t="str">
        <f>"陈圣有"</f>
        <v>陈圣有</v>
      </c>
    </row>
    <row r="43" spans="1:4" s="1" customFormat="1" ht="30" customHeight="1">
      <c r="A43" s="6">
        <v>41</v>
      </c>
      <c r="B43" s="6" t="str">
        <f>"46112022102723114231426"</f>
        <v>46112022102723114231426</v>
      </c>
      <c r="C43" s="6" t="s">
        <v>6</v>
      </c>
      <c r="D43" s="6" t="str">
        <f>"王祯祯"</f>
        <v>王祯祯</v>
      </c>
    </row>
    <row r="44" spans="1:4" s="1" customFormat="1" ht="30" customHeight="1">
      <c r="A44" s="6">
        <v>42</v>
      </c>
      <c r="B44" s="6" t="str">
        <f>"46112022102800170431494"</f>
        <v>46112022102800170431494</v>
      </c>
      <c r="C44" s="6" t="s">
        <v>6</v>
      </c>
      <c r="D44" s="6" t="str">
        <f>"陈云皓"</f>
        <v>陈云皓</v>
      </c>
    </row>
    <row r="45" spans="1:4" s="1" customFormat="1" ht="30" customHeight="1">
      <c r="A45" s="6">
        <v>43</v>
      </c>
      <c r="B45" s="6" t="str">
        <f>"46112022102912452633256"</f>
        <v>46112022102912452633256</v>
      </c>
      <c r="C45" s="6" t="s">
        <v>6</v>
      </c>
      <c r="D45" s="6" t="str">
        <f>"陈荟妃"</f>
        <v>陈荟妃</v>
      </c>
    </row>
    <row r="46" spans="1:4" s="1" customFormat="1" ht="30" customHeight="1">
      <c r="A46" s="6">
        <v>44</v>
      </c>
      <c r="B46" s="6" t="str">
        <f>"46112022102919591433601"</f>
        <v>46112022102919591433601</v>
      </c>
      <c r="C46" s="6" t="s">
        <v>6</v>
      </c>
      <c r="D46" s="6" t="str">
        <f>"苏新婷"</f>
        <v>苏新婷</v>
      </c>
    </row>
    <row r="47" spans="1:4" s="1" customFormat="1" ht="30" customHeight="1">
      <c r="A47" s="6">
        <v>45</v>
      </c>
      <c r="B47" s="6" t="str">
        <f>"46112022102923442433760"</f>
        <v>46112022102923442433760</v>
      </c>
      <c r="C47" s="6" t="s">
        <v>6</v>
      </c>
      <c r="D47" s="6" t="str">
        <f>"周淑云"</f>
        <v>周淑云</v>
      </c>
    </row>
    <row r="48" spans="1:4" s="1" customFormat="1" ht="30" customHeight="1">
      <c r="A48" s="6">
        <v>46</v>
      </c>
      <c r="B48" s="6" t="str">
        <f>"46112022103011175633932"</f>
        <v>46112022103011175633932</v>
      </c>
      <c r="C48" s="6" t="s">
        <v>6</v>
      </c>
      <c r="D48" s="6" t="str">
        <f>"周婷"</f>
        <v>周婷</v>
      </c>
    </row>
    <row r="49" spans="1:4" s="1" customFormat="1" ht="30" customHeight="1">
      <c r="A49" s="6">
        <v>47</v>
      </c>
      <c r="B49" s="6" t="str">
        <f>"46112022103016095734243"</f>
        <v>46112022103016095734243</v>
      </c>
      <c r="C49" s="6" t="s">
        <v>6</v>
      </c>
      <c r="D49" s="6" t="str">
        <f>"陈孝铭"</f>
        <v>陈孝铭</v>
      </c>
    </row>
    <row r="50" spans="1:4" s="1" customFormat="1" ht="30" customHeight="1">
      <c r="A50" s="6">
        <v>48</v>
      </c>
      <c r="B50" s="6" t="str">
        <f>"46112022103016370034291"</f>
        <v>46112022103016370034291</v>
      </c>
      <c r="C50" s="6" t="s">
        <v>6</v>
      </c>
      <c r="D50" s="6" t="str">
        <f>"张彬琪"</f>
        <v>张彬琪</v>
      </c>
    </row>
    <row r="51" spans="1:4" s="1" customFormat="1" ht="30" customHeight="1">
      <c r="A51" s="6">
        <v>49</v>
      </c>
      <c r="B51" s="6" t="str">
        <f>"46112022103021492434620"</f>
        <v>46112022103021492434620</v>
      </c>
      <c r="C51" s="6" t="s">
        <v>6</v>
      </c>
      <c r="D51" s="6" t="str">
        <f>"王淑娜"</f>
        <v>王淑娜</v>
      </c>
    </row>
    <row r="52" spans="1:4" s="1" customFormat="1" ht="30" customHeight="1">
      <c r="A52" s="6">
        <v>50</v>
      </c>
      <c r="B52" s="6" t="str">
        <f>"46112022103100474134767"</f>
        <v>46112022103100474134767</v>
      </c>
      <c r="C52" s="6" t="s">
        <v>6</v>
      </c>
      <c r="D52" s="6" t="str">
        <f>"杜蕾"</f>
        <v>杜蕾</v>
      </c>
    </row>
    <row r="53" spans="1:4" s="1" customFormat="1" ht="30" customHeight="1">
      <c r="A53" s="6">
        <v>51</v>
      </c>
      <c r="B53" s="6" t="str">
        <f>"46112022103110154635652"</f>
        <v>46112022103110154635652</v>
      </c>
      <c r="C53" s="6" t="s">
        <v>6</v>
      </c>
      <c r="D53" s="6" t="str">
        <f>"陈太唯"</f>
        <v>陈太唯</v>
      </c>
    </row>
    <row r="54" spans="1:4" s="1" customFormat="1" ht="30" customHeight="1">
      <c r="A54" s="6">
        <v>52</v>
      </c>
      <c r="B54" s="6" t="str">
        <f>"46112022103111062736299"</f>
        <v>46112022103111062736299</v>
      </c>
      <c r="C54" s="6" t="s">
        <v>6</v>
      </c>
      <c r="D54" s="6" t="str">
        <f>"韦晓娜"</f>
        <v>韦晓娜</v>
      </c>
    </row>
    <row r="55" spans="1:4" s="1" customFormat="1" ht="30" customHeight="1">
      <c r="A55" s="6">
        <v>53</v>
      </c>
      <c r="B55" s="6" t="str">
        <f>"46112022102509012923185"</f>
        <v>46112022102509012923185</v>
      </c>
      <c r="C55" s="6" t="s">
        <v>7</v>
      </c>
      <c r="D55" s="6" t="str">
        <f>"叶琦"</f>
        <v>叶琦</v>
      </c>
    </row>
    <row r="56" spans="1:4" s="1" customFormat="1" ht="30" customHeight="1">
      <c r="A56" s="6">
        <v>54</v>
      </c>
      <c r="B56" s="6" t="str">
        <f>"46112022102509100823219"</f>
        <v>46112022102509100823219</v>
      </c>
      <c r="C56" s="6" t="s">
        <v>7</v>
      </c>
      <c r="D56" s="6" t="str">
        <f>"潘文婷"</f>
        <v>潘文婷</v>
      </c>
    </row>
    <row r="57" spans="1:4" s="1" customFormat="1" ht="30" customHeight="1">
      <c r="A57" s="6">
        <v>55</v>
      </c>
      <c r="B57" s="6" t="str">
        <f>"46112022102509111423226"</f>
        <v>46112022102509111423226</v>
      </c>
      <c r="C57" s="6" t="s">
        <v>7</v>
      </c>
      <c r="D57" s="6" t="str">
        <f>"李嘉云"</f>
        <v>李嘉云</v>
      </c>
    </row>
    <row r="58" spans="1:4" s="1" customFormat="1" ht="30" customHeight="1">
      <c r="A58" s="6">
        <v>56</v>
      </c>
      <c r="B58" s="6" t="str">
        <f>"46112022102509160623241"</f>
        <v>46112022102509160623241</v>
      </c>
      <c r="C58" s="6" t="s">
        <v>7</v>
      </c>
      <c r="D58" s="6" t="str">
        <f>"黄灵"</f>
        <v>黄灵</v>
      </c>
    </row>
    <row r="59" spans="1:4" s="1" customFormat="1" ht="30" customHeight="1">
      <c r="A59" s="6">
        <v>57</v>
      </c>
      <c r="B59" s="6" t="str">
        <f>"46112022102509161423243"</f>
        <v>46112022102509161423243</v>
      </c>
      <c r="C59" s="6" t="s">
        <v>7</v>
      </c>
      <c r="D59" s="6" t="str">
        <f>"陈宥玮"</f>
        <v>陈宥玮</v>
      </c>
    </row>
    <row r="60" spans="1:4" s="1" customFormat="1" ht="30" customHeight="1">
      <c r="A60" s="6">
        <v>58</v>
      </c>
      <c r="B60" s="6" t="str">
        <f>"46112022102509203923258"</f>
        <v>46112022102509203923258</v>
      </c>
      <c r="C60" s="6" t="s">
        <v>7</v>
      </c>
      <c r="D60" s="6" t="str">
        <f>"伍艳霞"</f>
        <v>伍艳霞</v>
      </c>
    </row>
    <row r="61" spans="1:4" s="1" customFormat="1" ht="30" customHeight="1">
      <c r="A61" s="6">
        <v>59</v>
      </c>
      <c r="B61" s="6" t="str">
        <f>"46112022102509213923263"</f>
        <v>46112022102509213923263</v>
      </c>
      <c r="C61" s="6" t="s">
        <v>7</v>
      </c>
      <c r="D61" s="6" t="str">
        <f>"张晨"</f>
        <v>张晨</v>
      </c>
    </row>
    <row r="62" spans="1:4" s="1" customFormat="1" ht="30" customHeight="1">
      <c r="A62" s="6">
        <v>60</v>
      </c>
      <c r="B62" s="6" t="str">
        <f>"46112022102509292423293"</f>
        <v>46112022102509292423293</v>
      </c>
      <c r="C62" s="6" t="s">
        <v>7</v>
      </c>
      <c r="D62" s="6" t="str">
        <f>"乔治"</f>
        <v>乔治</v>
      </c>
    </row>
    <row r="63" spans="1:4" s="1" customFormat="1" ht="30" customHeight="1">
      <c r="A63" s="6">
        <v>61</v>
      </c>
      <c r="B63" s="6" t="str">
        <f>"46112022102509300823298"</f>
        <v>46112022102509300823298</v>
      </c>
      <c r="C63" s="6" t="s">
        <v>7</v>
      </c>
      <c r="D63" s="6" t="str">
        <f>"王婷"</f>
        <v>王婷</v>
      </c>
    </row>
    <row r="64" spans="1:4" s="1" customFormat="1" ht="30" customHeight="1">
      <c r="A64" s="6">
        <v>62</v>
      </c>
      <c r="B64" s="6" t="str">
        <f>"46112022102509313623301"</f>
        <v>46112022102509313623301</v>
      </c>
      <c r="C64" s="6" t="s">
        <v>7</v>
      </c>
      <c r="D64" s="6" t="str">
        <f>"羊汉强"</f>
        <v>羊汉强</v>
      </c>
    </row>
    <row r="65" spans="1:4" s="1" customFormat="1" ht="30" customHeight="1">
      <c r="A65" s="6">
        <v>63</v>
      </c>
      <c r="B65" s="6" t="str">
        <f>"46112022102509321923302"</f>
        <v>46112022102509321923302</v>
      </c>
      <c r="C65" s="6" t="s">
        <v>7</v>
      </c>
      <c r="D65" s="6" t="str">
        <f>"潘俊"</f>
        <v>潘俊</v>
      </c>
    </row>
    <row r="66" spans="1:4" s="1" customFormat="1" ht="30" customHeight="1">
      <c r="A66" s="6">
        <v>64</v>
      </c>
      <c r="B66" s="6" t="str">
        <f>"46112022102509370823323"</f>
        <v>46112022102509370823323</v>
      </c>
      <c r="C66" s="6" t="s">
        <v>7</v>
      </c>
      <c r="D66" s="6" t="str">
        <f>"李佳宜"</f>
        <v>李佳宜</v>
      </c>
    </row>
    <row r="67" spans="1:4" s="1" customFormat="1" ht="30" customHeight="1">
      <c r="A67" s="6">
        <v>65</v>
      </c>
      <c r="B67" s="6" t="str">
        <f>"46112022102509542923383"</f>
        <v>46112022102509542923383</v>
      </c>
      <c r="C67" s="6" t="s">
        <v>7</v>
      </c>
      <c r="D67" s="6" t="str">
        <f>"黄丹"</f>
        <v>黄丹</v>
      </c>
    </row>
    <row r="68" spans="1:4" s="1" customFormat="1" ht="30" customHeight="1">
      <c r="A68" s="6">
        <v>66</v>
      </c>
      <c r="B68" s="6" t="str">
        <f>"46112022102509563723392"</f>
        <v>46112022102509563723392</v>
      </c>
      <c r="C68" s="6" t="s">
        <v>7</v>
      </c>
      <c r="D68" s="6" t="str">
        <f>"王康伟"</f>
        <v>王康伟</v>
      </c>
    </row>
    <row r="69" spans="1:4" s="1" customFormat="1" ht="30" customHeight="1">
      <c r="A69" s="6">
        <v>67</v>
      </c>
      <c r="B69" s="6" t="str">
        <f>"46112022102509593723403"</f>
        <v>46112022102509593723403</v>
      </c>
      <c r="C69" s="6" t="s">
        <v>7</v>
      </c>
      <c r="D69" s="6" t="str">
        <f>"杜晓丽"</f>
        <v>杜晓丽</v>
      </c>
    </row>
    <row r="70" spans="1:4" s="1" customFormat="1" ht="30" customHeight="1">
      <c r="A70" s="6">
        <v>68</v>
      </c>
      <c r="B70" s="6" t="str">
        <f>"46112022102510000223405"</f>
        <v>46112022102510000223405</v>
      </c>
      <c r="C70" s="6" t="s">
        <v>7</v>
      </c>
      <c r="D70" s="6" t="str">
        <f>"林丹"</f>
        <v>林丹</v>
      </c>
    </row>
    <row r="71" spans="1:4" s="1" customFormat="1" ht="30" customHeight="1">
      <c r="A71" s="6">
        <v>69</v>
      </c>
      <c r="B71" s="6" t="str">
        <f>"46112022102510023623415"</f>
        <v>46112022102510023623415</v>
      </c>
      <c r="C71" s="6" t="s">
        <v>7</v>
      </c>
      <c r="D71" s="6" t="str">
        <f>"林浩翔"</f>
        <v>林浩翔</v>
      </c>
    </row>
    <row r="72" spans="1:4" s="1" customFormat="1" ht="30" customHeight="1">
      <c r="A72" s="6">
        <v>70</v>
      </c>
      <c r="B72" s="6" t="str">
        <f>"46112022102510065923436"</f>
        <v>46112022102510065923436</v>
      </c>
      <c r="C72" s="6" t="s">
        <v>7</v>
      </c>
      <c r="D72" s="6" t="str">
        <f>"侯雯雯"</f>
        <v>侯雯雯</v>
      </c>
    </row>
    <row r="73" spans="1:4" s="1" customFormat="1" ht="30" customHeight="1">
      <c r="A73" s="6">
        <v>71</v>
      </c>
      <c r="B73" s="6" t="str">
        <f>"46112022102510100123448"</f>
        <v>46112022102510100123448</v>
      </c>
      <c r="C73" s="6" t="s">
        <v>7</v>
      </c>
      <c r="D73" s="6" t="str">
        <f>"李坚"</f>
        <v>李坚</v>
      </c>
    </row>
    <row r="74" spans="1:4" s="1" customFormat="1" ht="30" customHeight="1">
      <c r="A74" s="6">
        <v>72</v>
      </c>
      <c r="B74" s="6" t="str">
        <f>"46112022102510192223489"</f>
        <v>46112022102510192223489</v>
      </c>
      <c r="C74" s="6" t="s">
        <v>7</v>
      </c>
      <c r="D74" s="6" t="str">
        <f>"李发达"</f>
        <v>李发达</v>
      </c>
    </row>
    <row r="75" spans="1:4" s="1" customFormat="1" ht="30" customHeight="1">
      <c r="A75" s="6">
        <v>73</v>
      </c>
      <c r="B75" s="6" t="str">
        <f>"46112022102510275923515"</f>
        <v>46112022102510275923515</v>
      </c>
      <c r="C75" s="6" t="s">
        <v>7</v>
      </c>
      <c r="D75" s="6" t="str">
        <f>"陈华敏"</f>
        <v>陈华敏</v>
      </c>
    </row>
    <row r="76" spans="1:4" s="1" customFormat="1" ht="30" customHeight="1">
      <c r="A76" s="6">
        <v>74</v>
      </c>
      <c r="B76" s="6" t="str">
        <f>"46112022102510323523532"</f>
        <v>46112022102510323523532</v>
      </c>
      <c r="C76" s="6" t="s">
        <v>7</v>
      </c>
      <c r="D76" s="6" t="str">
        <f>"何畅"</f>
        <v>何畅</v>
      </c>
    </row>
    <row r="77" spans="1:4" s="1" customFormat="1" ht="30" customHeight="1">
      <c r="A77" s="6">
        <v>75</v>
      </c>
      <c r="B77" s="6" t="str">
        <f>"46112022102510562423618"</f>
        <v>46112022102510562423618</v>
      </c>
      <c r="C77" s="6" t="s">
        <v>7</v>
      </c>
      <c r="D77" s="6" t="str">
        <f>"苗文睿"</f>
        <v>苗文睿</v>
      </c>
    </row>
    <row r="78" spans="1:4" s="1" customFormat="1" ht="30" customHeight="1">
      <c r="A78" s="6">
        <v>76</v>
      </c>
      <c r="B78" s="6" t="str">
        <f>"46112022102511000123635"</f>
        <v>46112022102511000123635</v>
      </c>
      <c r="C78" s="6" t="s">
        <v>7</v>
      </c>
      <c r="D78" s="6" t="str">
        <f>"孙令统"</f>
        <v>孙令统</v>
      </c>
    </row>
    <row r="79" spans="1:4" s="1" customFormat="1" ht="30" customHeight="1">
      <c r="A79" s="6">
        <v>77</v>
      </c>
      <c r="B79" s="6" t="str">
        <f>"46112022102511165723697"</f>
        <v>46112022102511165723697</v>
      </c>
      <c r="C79" s="6" t="s">
        <v>7</v>
      </c>
      <c r="D79" s="6" t="str">
        <f>"赵烨慧"</f>
        <v>赵烨慧</v>
      </c>
    </row>
    <row r="80" spans="1:4" s="1" customFormat="1" ht="30" customHeight="1">
      <c r="A80" s="6">
        <v>78</v>
      </c>
      <c r="B80" s="6" t="str">
        <f>"46112022102511380023768"</f>
        <v>46112022102511380023768</v>
      </c>
      <c r="C80" s="6" t="s">
        <v>7</v>
      </c>
      <c r="D80" s="6" t="str">
        <f>"陈恬恬"</f>
        <v>陈恬恬</v>
      </c>
    </row>
    <row r="81" spans="1:4" s="1" customFormat="1" ht="30" customHeight="1">
      <c r="A81" s="6">
        <v>79</v>
      </c>
      <c r="B81" s="6" t="str">
        <f>"46112022102511454123799"</f>
        <v>46112022102511454123799</v>
      </c>
      <c r="C81" s="6" t="s">
        <v>7</v>
      </c>
      <c r="D81" s="6" t="str">
        <f>"陈飞"</f>
        <v>陈飞</v>
      </c>
    </row>
    <row r="82" spans="1:4" s="1" customFormat="1" ht="30" customHeight="1">
      <c r="A82" s="6">
        <v>80</v>
      </c>
      <c r="B82" s="6" t="str">
        <f>"46112022102511491823815"</f>
        <v>46112022102511491823815</v>
      </c>
      <c r="C82" s="6" t="s">
        <v>7</v>
      </c>
      <c r="D82" s="6" t="str">
        <f>"郑国霖"</f>
        <v>郑国霖</v>
      </c>
    </row>
    <row r="83" spans="1:4" s="1" customFormat="1" ht="30" customHeight="1">
      <c r="A83" s="6">
        <v>81</v>
      </c>
      <c r="B83" s="6" t="str">
        <f>"46112022102513002124032"</f>
        <v>46112022102513002124032</v>
      </c>
      <c r="C83" s="6" t="s">
        <v>7</v>
      </c>
      <c r="D83" s="6" t="str">
        <f>"韦艳"</f>
        <v>韦艳</v>
      </c>
    </row>
    <row r="84" spans="1:4" s="1" customFormat="1" ht="30" customHeight="1">
      <c r="A84" s="6">
        <v>82</v>
      </c>
      <c r="B84" s="6" t="str">
        <f>"46112022102513215424085"</f>
        <v>46112022102513215424085</v>
      </c>
      <c r="C84" s="6" t="s">
        <v>7</v>
      </c>
      <c r="D84" s="6" t="str">
        <f>"黎祺昕"</f>
        <v>黎祺昕</v>
      </c>
    </row>
    <row r="85" spans="1:4" s="1" customFormat="1" ht="30" customHeight="1">
      <c r="A85" s="6">
        <v>83</v>
      </c>
      <c r="B85" s="6" t="str">
        <f>"46112022102514085724173"</f>
        <v>46112022102514085724173</v>
      </c>
      <c r="C85" s="6" t="s">
        <v>7</v>
      </c>
      <c r="D85" s="6" t="str">
        <f>"陈慧"</f>
        <v>陈慧</v>
      </c>
    </row>
    <row r="86" spans="1:4" s="1" customFormat="1" ht="30" customHeight="1">
      <c r="A86" s="6">
        <v>84</v>
      </c>
      <c r="B86" s="6" t="str">
        <f>"46112022102515062924376"</f>
        <v>46112022102515062924376</v>
      </c>
      <c r="C86" s="6" t="s">
        <v>7</v>
      </c>
      <c r="D86" s="6" t="str">
        <f>"王虹杰"</f>
        <v>王虹杰</v>
      </c>
    </row>
    <row r="87" spans="1:4" s="1" customFormat="1" ht="30" customHeight="1">
      <c r="A87" s="6">
        <v>85</v>
      </c>
      <c r="B87" s="6" t="str">
        <f>"46112022102515234524449"</f>
        <v>46112022102515234524449</v>
      </c>
      <c r="C87" s="6" t="s">
        <v>7</v>
      </c>
      <c r="D87" s="6" t="str">
        <f>"吴造喜"</f>
        <v>吴造喜</v>
      </c>
    </row>
    <row r="88" spans="1:4" s="1" customFormat="1" ht="30" customHeight="1">
      <c r="A88" s="6">
        <v>86</v>
      </c>
      <c r="B88" s="6" t="str">
        <f>"46112022102516210524672"</f>
        <v>46112022102516210524672</v>
      </c>
      <c r="C88" s="6" t="s">
        <v>7</v>
      </c>
      <c r="D88" s="6" t="str">
        <f>"宋卫超"</f>
        <v>宋卫超</v>
      </c>
    </row>
    <row r="89" spans="1:4" s="1" customFormat="1" ht="30" customHeight="1">
      <c r="A89" s="6">
        <v>87</v>
      </c>
      <c r="B89" s="6" t="str">
        <f>"46112022102516495624771"</f>
        <v>46112022102516495624771</v>
      </c>
      <c r="C89" s="6" t="s">
        <v>7</v>
      </c>
      <c r="D89" s="6" t="str">
        <f>"黄颖"</f>
        <v>黄颖</v>
      </c>
    </row>
    <row r="90" spans="1:4" s="1" customFormat="1" ht="30" customHeight="1">
      <c r="A90" s="6">
        <v>88</v>
      </c>
      <c r="B90" s="6" t="str">
        <f>"46112022102516504124775"</f>
        <v>46112022102516504124775</v>
      </c>
      <c r="C90" s="6" t="s">
        <v>7</v>
      </c>
      <c r="D90" s="6" t="str">
        <f>"梁晶晶"</f>
        <v>梁晶晶</v>
      </c>
    </row>
    <row r="91" spans="1:4" s="1" customFormat="1" ht="30" customHeight="1">
      <c r="A91" s="6">
        <v>89</v>
      </c>
      <c r="B91" s="6" t="str">
        <f>"46112022102517015324807"</f>
        <v>46112022102517015324807</v>
      </c>
      <c r="C91" s="6" t="s">
        <v>7</v>
      </c>
      <c r="D91" s="6" t="str">
        <f>"蔡婉怡"</f>
        <v>蔡婉怡</v>
      </c>
    </row>
    <row r="92" spans="1:4" s="1" customFormat="1" ht="30" customHeight="1">
      <c r="A92" s="6">
        <v>90</v>
      </c>
      <c r="B92" s="6" t="str">
        <f>"46112022102517383824942"</f>
        <v>46112022102517383824942</v>
      </c>
      <c r="C92" s="6" t="s">
        <v>7</v>
      </c>
      <c r="D92" s="6" t="str">
        <f>"王嘉钰"</f>
        <v>王嘉钰</v>
      </c>
    </row>
    <row r="93" spans="1:4" s="1" customFormat="1" ht="30" customHeight="1">
      <c r="A93" s="6">
        <v>91</v>
      </c>
      <c r="B93" s="6" t="str">
        <f>"46112022102517385124943"</f>
        <v>46112022102517385124943</v>
      </c>
      <c r="C93" s="6" t="s">
        <v>7</v>
      </c>
      <c r="D93" s="6" t="str">
        <f>"林超"</f>
        <v>林超</v>
      </c>
    </row>
    <row r="94" spans="1:4" s="1" customFormat="1" ht="30" customHeight="1">
      <c r="A94" s="6">
        <v>92</v>
      </c>
      <c r="B94" s="6" t="str">
        <f>"46112022102518275025044"</f>
        <v>46112022102518275025044</v>
      </c>
      <c r="C94" s="6" t="s">
        <v>7</v>
      </c>
      <c r="D94" s="6" t="str">
        <f>"韩旭"</f>
        <v>韩旭</v>
      </c>
    </row>
    <row r="95" spans="1:4" s="1" customFormat="1" ht="30" customHeight="1">
      <c r="A95" s="6">
        <v>93</v>
      </c>
      <c r="B95" s="6" t="str">
        <f>"46112022102518403425066"</f>
        <v>46112022102518403425066</v>
      </c>
      <c r="C95" s="6" t="s">
        <v>7</v>
      </c>
      <c r="D95" s="6" t="str">
        <f>"郭泽山"</f>
        <v>郭泽山</v>
      </c>
    </row>
    <row r="96" spans="1:4" s="1" customFormat="1" ht="30" customHeight="1">
      <c r="A96" s="6">
        <v>94</v>
      </c>
      <c r="B96" s="6" t="str">
        <f>"46112022102519593525270"</f>
        <v>46112022102519593525270</v>
      </c>
      <c r="C96" s="6" t="s">
        <v>7</v>
      </c>
      <c r="D96" s="6" t="str">
        <f>"符蓝碧"</f>
        <v>符蓝碧</v>
      </c>
    </row>
    <row r="97" spans="1:4" s="1" customFormat="1" ht="30" customHeight="1">
      <c r="A97" s="6">
        <v>95</v>
      </c>
      <c r="B97" s="6" t="str">
        <f>"46112022102521131525516"</f>
        <v>46112022102521131525516</v>
      </c>
      <c r="C97" s="6" t="s">
        <v>7</v>
      </c>
      <c r="D97" s="6" t="str">
        <f>"韦少南"</f>
        <v>韦少南</v>
      </c>
    </row>
    <row r="98" spans="1:4" s="1" customFormat="1" ht="30" customHeight="1">
      <c r="A98" s="6">
        <v>96</v>
      </c>
      <c r="B98" s="6" t="str">
        <f>"46112022102521150925524"</f>
        <v>46112022102521150925524</v>
      </c>
      <c r="C98" s="6" t="s">
        <v>7</v>
      </c>
      <c r="D98" s="6" t="str">
        <f>"彭舒"</f>
        <v>彭舒</v>
      </c>
    </row>
    <row r="99" spans="1:4" s="1" customFormat="1" ht="30" customHeight="1">
      <c r="A99" s="6">
        <v>97</v>
      </c>
      <c r="B99" s="6" t="str">
        <f>"46112022102521441025641"</f>
        <v>46112022102521441025641</v>
      </c>
      <c r="C99" s="6" t="s">
        <v>7</v>
      </c>
      <c r="D99" s="6" t="str">
        <f>"叶柳芬"</f>
        <v>叶柳芬</v>
      </c>
    </row>
    <row r="100" spans="1:4" s="1" customFormat="1" ht="30" customHeight="1">
      <c r="A100" s="6">
        <v>98</v>
      </c>
      <c r="B100" s="6" t="str">
        <f>"46112022102522115925728"</f>
        <v>46112022102522115925728</v>
      </c>
      <c r="C100" s="6" t="s">
        <v>7</v>
      </c>
      <c r="D100" s="6" t="str">
        <f>"吴铁豹"</f>
        <v>吴铁豹</v>
      </c>
    </row>
    <row r="101" spans="1:4" s="1" customFormat="1" ht="30" customHeight="1">
      <c r="A101" s="6">
        <v>99</v>
      </c>
      <c r="B101" s="6" t="str">
        <f>"46112022102522245025757"</f>
        <v>46112022102522245025757</v>
      </c>
      <c r="C101" s="6" t="s">
        <v>7</v>
      </c>
      <c r="D101" s="6" t="str">
        <f>"王川雪"</f>
        <v>王川雪</v>
      </c>
    </row>
    <row r="102" spans="1:4" s="1" customFormat="1" ht="30" customHeight="1">
      <c r="A102" s="6">
        <v>100</v>
      </c>
      <c r="B102" s="6" t="str">
        <f>"46112022102522320525774"</f>
        <v>46112022102522320525774</v>
      </c>
      <c r="C102" s="6" t="s">
        <v>7</v>
      </c>
      <c r="D102" s="6" t="str">
        <f>"蒙盛鹏"</f>
        <v>蒙盛鹏</v>
      </c>
    </row>
    <row r="103" spans="1:4" s="1" customFormat="1" ht="30" customHeight="1">
      <c r="A103" s="6">
        <v>101</v>
      </c>
      <c r="B103" s="6" t="str">
        <f>"46112022102523332225930"</f>
        <v>46112022102523332225930</v>
      </c>
      <c r="C103" s="6" t="s">
        <v>7</v>
      </c>
      <c r="D103" s="6" t="str">
        <f>"蒙钟孟"</f>
        <v>蒙钟孟</v>
      </c>
    </row>
    <row r="104" spans="1:4" s="1" customFormat="1" ht="30" customHeight="1">
      <c r="A104" s="6">
        <v>102</v>
      </c>
      <c r="B104" s="6" t="str">
        <f>"46112022102609413326282"</f>
        <v>46112022102609413326282</v>
      </c>
      <c r="C104" s="6" t="s">
        <v>7</v>
      </c>
      <c r="D104" s="6" t="str">
        <f>"童其远"</f>
        <v>童其远</v>
      </c>
    </row>
    <row r="105" spans="1:4" s="1" customFormat="1" ht="30" customHeight="1">
      <c r="A105" s="6">
        <v>103</v>
      </c>
      <c r="B105" s="6" t="str">
        <f>"46112022102610000926343"</f>
        <v>46112022102610000926343</v>
      </c>
      <c r="C105" s="6" t="s">
        <v>7</v>
      </c>
      <c r="D105" s="6" t="str">
        <f>"潘孝彤"</f>
        <v>潘孝彤</v>
      </c>
    </row>
    <row r="106" spans="1:4" s="1" customFormat="1" ht="30" customHeight="1">
      <c r="A106" s="6">
        <v>104</v>
      </c>
      <c r="B106" s="6" t="str">
        <f>"46112022102610282926472"</f>
        <v>46112022102610282926472</v>
      </c>
      <c r="C106" s="6" t="s">
        <v>7</v>
      </c>
      <c r="D106" s="6" t="str">
        <f>"许悦"</f>
        <v>许悦</v>
      </c>
    </row>
    <row r="107" spans="1:4" s="1" customFormat="1" ht="30" customHeight="1">
      <c r="A107" s="6">
        <v>105</v>
      </c>
      <c r="B107" s="6" t="str">
        <f>"46112022102610351826494"</f>
        <v>46112022102610351826494</v>
      </c>
      <c r="C107" s="6" t="s">
        <v>7</v>
      </c>
      <c r="D107" s="6" t="str">
        <f>"杨鑫"</f>
        <v>杨鑫</v>
      </c>
    </row>
    <row r="108" spans="1:4" s="1" customFormat="1" ht="30" customHeight="1">
      <c r="A108" s="6">
        <v>106</v>
      </c>
      <c r="B108" s="6" t="str">
        <f>"46112022102610481326541"</f>
        <v>46112022102610481326541</v>
      </c>
      <c r="C108" s="6" t="s">
        <v>7</v>
      </c>
      <c r="D108" s="6" t="str">
        <f>"徐笑妍"</f>
        <v>徐笑妍</v>
      </c>
    </row>
    <row r="109" spans="1:4" s="1" customFormat="1" ht="30" customHeight="1">
      <c r="A109" s="6">
        <v>107</v>
      </c>
      <c r="B109" s="6" t="str">
        <f>"46112022102611033826600"</f>
        <v>46112022102611033826600</v>
      </c>
      <c r="C109" s="6" t="s">
        <v>7</v>
      </c>
      <c r="D109" s="6" t="str">
        <f>"黄子强"</f>
        <v>黄子强</v>
      </c>
    </row>
    <row r="110" spans="1:4" s="1" customFormat="1" ht="30" customHeight="1">
      <c r="A110" s="6">
        <v>108</v>
      </c>
      <c r="B110" s="6" t="str">
        <f>"46112022102611245926692"</f>
        <v>46112022102611245926692</v>
      </c>
      <c r="C110" s="6" t="s">
        <v>7</v>
      </c>
      <c r="D110" s="6" t="str">
        <f>"蔡丹丹"</f>
        <v>蔡丹丹</v>
      </c>
    </row>
    <row r="111" spans="1:4" s="1" customFormat="1" ht="30" customHeight="1">
      <c r="A111" s="6">
        <v>109</v>
      </c>
      <c r="B111" s="6" t="str">
        <f>"46112022102611315326716"</f>
        <v>46112022102611315326716</v>
      </c>
      <c r="C111" s="6" t="s">
        <v>7</v>
      </c>
      <c r="D111" s="6" t="str">
        <f>"张坤"</f>
        <v>张坤</v>
      </c>
    </row>
    <row r="112" spans="1:4" s="1" customFormat="1" ht="30" customHeight="1">
      <c r="A112" s="6">
        <v>110</v>
      </c>
      <c r="B112" s="6" t="str">
        <f>"46112022102615130227406"</f>
        <v>46112022102615130227406</v>
      </c>
      <c r="C112" s="6" t="s">
        <v>7</v>
      </c>
      <c r="D112" s="6" t="str">
        <f>"吴清智"</f>
        <v>吴清智</v>
      </c>
    </row>
    <row r="113" spans="1:4" s="1" customFormat="1" ht="30" customHeight="1">
      <c r="A113" s="6">
        <v>111</v>
      </c>
      <c r="B113" s="6" t="str">
        <f>"46112022102616004627596"</f>
        <v>46112022102616004627596</v>
      </c>
      <c r="C113" s="6" t="s">
        <v>7</v>
      </c>
      <c r="D113" s="6" t="str">
        <f>"覃惠"</f>
        <v>覃惠</v>
      </c>
    </row>
    <row r="114" spans="1:4" s="1" customFormat="1" ht="30" customHeight="1">
      <c r="A114" s="6">
        <v>112</v>
      </c>
      <c r="B114" s="6" t="str">
        <f>"46112022102616454027767"</f>
        <v>46112022102616454027767</v>
      </c>
      <c r="C114" s="6" t="s">
        <v>7</v>
      </c>
      <c r="D114" s="6" t="str">
        <f>"王冏"</f>
        <v>王冏</v>
      </c>
    </row>
    <row r="115" spans="1:4" s="1" customFormat="1" ht="30" customHeight="1">
      <c r="A115" s="6">
        <v>113</v>
      </c>
      <c r="B115" s="6" t="str">
        <f>"46112022102617012527811"</f>
        <v>46112022102617012527811</v>
      </c>
      <c r="C115" s="6" t="s">
        <v>7</v>
      </c>
      <c r="D115" s="6" t="str">
        <f>"欧阳颖"</f>
        <v>欧阳颖</v>
      </c>
    </row>
    <row r="116" spans="1:4" s="1" customFormat="1" ht="30" customHeight="1">
      <c r="A116" s="6">
        <v>114</v>
      </c>
      <c r="B116" s="6" t="str">
        <f>"46112022102617095727851"</f>
        <v>46112022102617095727851</v>
      </c>
      <c r="C116" s="6" t="s">
        <v>7</v>
      </c>
      <c r="D116" s="6" t="str">
        <f>"符莹"</f>
        <v>符莹</v>
      </c>
    </row>
    <row r="117" spans="1:4" s="1" customFormat="1" ht="30" customHeight="1">
      <c r="A117" s="6">
        <v>115</v>
      </c>
      <c r="B117" s="6" t="str">
        <f>"46112022102618071728003"</f>
        <v>46112022102618071728003</v>
      </c>
      <c r="C117" s="6" t="s">
        <v>7</v>
      </c>
      <c r="D117" s="6" t="str">
        <f>"阮鑫"</f>
        <v>阮鑫</v>
      </c>
    </row>
    <row r="118" spans="1:4" s="1" customFormat="1" ht="30" customHeight="1">
      <c r="A118" s="6">
        <v>116</v>
      </c>
      <c r="B118" s="6" t="str">
        <f>"46112022102618152228023"</f>
        <v>46112022102618152228023</v>
      </c>
      <c r="C118" s="6" t="s">
        <v>7</v>
      </c>
      <c r="D118" s="6" t="str">
        <f>"欧晓峥"</f>
        <v>欧晓峥</v>
      </c>
    </row>
    <row r="119" spans="1:4" s="1" customFormat="1" ht="30" customHeight="1">
      <c r="A119" s="6">
        <v>117</v>
      </c>
      <c r="B119" s="6" t="str">
        <f>"46112022102618230628041"</f>
        <v>46112022102618230628041</v>
      </c>
      <c r="C119" s="6" t="s">
        <v>7</v>
      </c>
      <c r="D119" s="6" t="str">
        <f>"黎彦馨"</f>
        <v>黎彦馨</v>
      </c>
    </row>
    <row r="120" spans="1:4" s="1" customFormat="1" ht="30" customHeight="1">
      <c r="A120" s="6">
        <v>118</v>
      </c>
      <c r="B120" s="6" t="str">
        <f>"46112022102619574428441"</f>
        <v>46112022102619574428441</v>
      </c>
      <c r="C120" s="6" t="s">
        <v>7</v>
      </c>
      <c r="D120" s="6" t="str">
        <f>"符小倩"</f>
        <v>符小倩</v>
      </c>
    </row>
    <row r="121" spans="1:4" s="1" customFormat="1" ht="30" customHeight="1">
      <c r="A121" s="6">
        <v>119</v>
      </c>
      <c r="B121" s="6" t="str">
        <f>"46112022102620341628594"</f>
        <v>46112022102620341628594</v>
      </c>
      <c r="C121" s="6" t="s">
        <v>7</v>
      </c>
      <c r="D121" s="6" t="str">
        <f>"董建豪"</f>
        <v>董建豪</v>
      </c>
    </row>
    <row r="122" spans="1:4" s="1" customFormat="1" ht="30" customHeight="1">
      <c r="A122" s="6">
        <v>120</v>
      </c>
      <c r="B122" s="6" t="str">
        <f>"46112022102621124428727"</f>
        <v>46112022102621124428727</v>
      </c>
      <c r="C122" s="6" t="s">
        <v>7</v>
      </c>
      <c r="D122" s="6" t="str">
        <f>"陈泽宁"</f>
        <v>陈泽宁</v>
      </c>
    </row>
    <row r="123" spans="1:4" s="1" customFormat="1" ht="30" customHeight="1">
      <c r="A123" s="6">
        <v>121</v>
      </c>
      <c r="B123" s="6" t="str">
        <f>"46112022102622112228923"</f>
        <v>46112022102622112228923</v>
      </c>
      <c r="C123" s="6" t="s">
        <v>7</v>
      </c>
      <c r="D123" s="6" t="str">
        <f>"陈秀苹"</f>
        <v>陈秀苹</v>
      </c>
    </row>
    <row r="124" spans="1:4" s="1" customFormat="1" ht="30" customHeight="1">
      <c r="A124" s="6">
        <v>122</v>
      </c>
      <c r="B124" s="6" t="str">
        <f>"46112022102622332928995"</f>
        <v>46112022102622332928995</v>
      </c>
      <c r="C124" s="6" t="s">
        <v>7</v>
      </c>
      <c r="D124" s="6" t="str">
        <f>"陈焕蓉"</f>
        <v>陈焕蓉</v>
      </c>
    </row>
    <row r="125" spans="1:4" s="1" customFormat="1" ht="30" customHeight="1">
      <c r="A125" s="6">
        <v>123</v>
      </c>
      <c r="B125" s="6" t="str">
        <f>"46112022102623292029140"</f>
        <v>46112022102623292029140</v>
      </c>
      <c r="C125" s="6" t="s">
        <v>7</v>
      </c>
      <c r="D125" s="6" t="str">
        <f>"云飞雪"</f>
        <v>云飞雪</v>
      </c>
    </row>
    <row r="126" spans="1:4" s="1" customFormat="1" ht="30" customHeight="1">
      <c r="A126" s="6">
        <v>124</v>
      </c>
      <c r="B126" s="6" t="str">
        <f>"46112022102623343229156"</f>
        <v>46112022102623343229156</v>
      </c>
      <c r="C126" s="6" t="s">
        <v>7</v>
      </c>
      <c r="D126" s="6" t="str">
        <f>"谢有珍"</f>
        <v>谢有珍</v>
      </c>
    </row>
    <row r="127" spans="1:4" s="1" customFormat="1" ht="30" customHeight="1">
      <c r="A127" s="6">
        <v>125</v>
      </c>
      <c r="B127" s="6" t="str">
        <f>"46112022102708294529347"</f>
        <v>46112022102708294529347</v>
      </c>
      <c r="C127" s="6" t="s">
        <v>7</v>
      </c>
      <c r="D127" s="6" t="str">
        <f>"袁野"</f>
        <v>袁野</v>
      </c>
    </row>
    <row r="128" spans="1:4" s="1" customFormat="1" ht="30" customHeight="1">
      <c r="A128" s="6">
        <v>126</v>
      </c>
      <c r="B128" s="6" t="str">
        <f>"46112022102709543329572"</f>
        <v>46112022102709543329572</v>
      </c>
      <c r="C128" s="6" t="s">
        <v>7</v>
      </c>
      <c r="D128" s="6" t="str">
        <f>"王婧仪"</f>
        <v>王婧仪</v>
      </c>
    </row>
    <row r="129" spans="1:4" s="1" customFormat="1" ht="30" customHeight="1">
      <c r="A129" s="6">
        <v>127</v>
      </c>
      <c r="B129" s="6" t="str">
        <f>"46112022102710005329596"</f>
        <v>46112022102710005329596</v>
      </c>
      <c r="C129" s="6" t="s">
        <v>7</v>
      </c>
      <c r="D129" s="6" t="str">
        <f>"曾庆江"</f>
        <v>曾庆江</v>
      </c>
    </row>
    <row r="130" spans="1:4" s="1" customFormat="1" ht="30" customHeight="1">
      <c r="A130" s="6">
        <v>128</v>
      </c>
      <c r="B130" s="6" t="str">
        <f>"46112022102710135329641"</f>
        <v>46112022102710135329641</v>
      </c>
      <c r="C130" s="6" t="s">
        <v>7</v>
      </c>
      <c r="D130" s="6" t="str">
        <f>"李萌"</f>
        <v>李萌</v>
      </c>
    </row>
    <row r="131" spans="1:4" s="1" customFormat="1" ht="30" customHeight="1">
      <c r="A131" s="6">
        <v>129</v>
      </c>
      <c r="B131" s="6" t="str">
        <f>"46112022102710535429778"</f>
        <v>46112022102710535429778</v>
      </c>
      <c r="C131" s="6" t="s">
        <v>7</v>
      </c>
      <c r="D131" s="6" t="str">
        <f>"李绍瑞"</f>
        <v>李绍瑞</v>
      </c>
    </row>
    <row r="132" spans="1:4" s="1" customFormat="1" ht="30" customHeight="1">
      <c r="A132" s="6">
        <v>130</v>
      </c>
      <c r="B132" s="6" t="str">
        <f>"46112022102711384129928"</f>
        <v>46112022102711384129928</v>
      </c>
      <c r="C132" s="6" t="s">
        <v>7</v>
      </c>
      <c r="D132" s="6" t="str">
        <f>"牛治华"</f>
        <v>牛治华</v>
      </c>
    </row>
    <row r="133" spans="1:4" s="1" customFormat="1" ht="30" customHeight="1">
      <c r="A133" s="6">
        <v>131</v>
      </c>
      <c r="B133" s="6" t="str">
        <f>"46112022102712590730136"</f>
        <v>46112022102712590730136</v>
      </c>
      <c r="C133" s="6" t="s">
        <v>7</v>
      </c>
      <c r="D133" s="6" t="str">
        <f>"杨新琼"</f>
        <v>杨新琼</v>
      </c>
    </row>
    <row r="134" spans="1:4" s="1" customFormat="1" ht="30" customHeight="1">
      <c r="A134" s="6">
        <v>132</v>
      </c>
      <c r="B134" s="6" t="str">
        <f>"46112022102713435930231"</f>
        <v>46112022102713435930231</v>
      </c>
      <c r="C134" s="6" t="s">
        <v>7</v>
      </c>
      <c r="D134" s="6" t="str">
        <f>"谭渟爻"</f>
        <v>谭渟爻</v>
      </c>
    </row>
    <row r="135" spans="1:4" s="1" customFormat="1" ht="30" customHeight="1">
      <c r="A135" s="6">
        <v>133</v>
      </c>
      <c r="B135" s="6" t="str">
        <f>"46112022102715063330436"</f>
        <v>46112022102715063330436</v>
      </c>
      <c r="C135" s="6" t="s">
        <v>7</v>
      </c>
      <c r="D135" s="6" t="str">
        <f>"王定飞"</f>
        <v>王定飞</v>
      </c>
    </row>
    <row r="136" spans="1:4" s="1" customFormat="1" ht="30" customHeight="1">
      <c r="A136" s="6">
        <v>134</v>
      </c>
      <c r="B136" s="6" t="str">
        <f>"46112022102715122230463"</f>
        <v>46112022102715122230463</v>
      </c>
      <c r="C136" s="6" t="s">
        <v>7</v>
      </c>
      <c r="D136" s="6" t="str">
        <f>"沈海花"</f>
        <v>沈海花</v>
      </c>
    </row>
    <row r="137" spans="1:4" s="1" customFormat="1" ht="30" customHeight="1">
      <c r="A137" s="6">
        <v>135</v>
      </c>
      <c r="B137" s="6" t="str">
        <f>"46112022102715350130551"</f>
        <v>46112022102715350130551</v>
      </c>
      <c r="C137" s="6" t="s">
        <v>7</v>
      </c>
      <c r="D137" s="6" t="str">
        <f>"陈虹"</f>
        <v>陈虹</v>
      </c>
    </row>
    <row r="138" spans="1:4" s="1" customFormat="1" ht="30" customHeight="1">
      <c r="A138" s="6">
        <v>136</v>
      </c>
      <c r="B138" s="6" t="str">
        <f>"46112022102715452530585"</f>
        <v>46112022102715452530585</v>
      </c>
      <c r="C138" s="6" t="s">
        <v>7</v>
      </c>
      <c r="D138" s="6" t="str">
        <f>"李家博"</f>
        <v>李家博</v>
      </c>
    </row>
    <row r="139" spans="1:4" s="1" customFormat="1" ht="30" customHeight="1">
      <c r="A139" s="6">
        <v>137</v>
      </c>
      <c r="B139" s="6" t="str">
        <f>"46112022102718503530995"</f>
        <v>46112022102718503530995</v>
      </c>
      <c r="C139" s="6" t="s">
        <v>7</v>
      </c>
      <c r="D139" s="6" t="str">
        <f>"丁上玲"</f>
        <v>丁上玲</v>
      </c>
    </row>
    <row r="140" spans="1:4" s="1" customFormat="1" ht="30" customHeight="1">
      <c r="A140" s="6">
        <v>138</v>
      </c>
      <c r="B140" s="6" t="str">
        <f>"46112022102719501231086"</f>
        <v>46112022102719501231086</v>
      </c>
      <c r="C140" s="6" t="s">
        <v>7</v>
      </c>
      <c r="D140" s="6" t="str">
        <f>"宋恺宸"</f>
        <v>宋恺宸</v>
      </c>
    </row>
    <row r="141" spans="1:4" s="1" customFormat="1" ht="30" customHeight="1">
      <c r="A141" s="6">
        <v>139</v>
      </c>
      <c r="B141" s="6" t="str">
        <f>"46112022102720262731156"</f>
        <v>46112022102720262731156</v>
      </c>
      <c r="C141" s="6" t="s">
        <v>7</v>
      </c>
      <c r="D141" s="6" t="str">
        <f>"张云银"</f>
        <v>张云银</v>
      </c>
    </row>
    <row r="142" spans="1:4" s="1" customFormat="1" ht="30" customHeight="1">
      <c r="A142" s="6">
        <v>140</v>
      </c>
      <c r="B142" s="6" t="str">
        <f>"46112022102721083531243"</f>
        <v>46112022102721083531243</v>
      </c>
      <c r="C142" s="6" t="s">
        <v>7</v>
      </c>
      <c r="D142" s="6" t="str">
        <f>"郑庆英"</f>
        <v>郑庆英</v>
      </c>
    </row>
    <row r="143" spans="1:4" s="1" customFormat="1" ht="30" customHeight="1">
      <c r="A143" s="6">
        <v>141</v>
      </c>
      <c r="B143" s="6" t="str">
        <f>"46112022102721345731278"</f>
        <v>46112022102721345731278</v>
      </c>
      <c r="C143" s="6" t="s">
        <v>7</v>
      </c>
      <c r="D143" s="6" t="str">
        <f>"杜小燕"</f>
        <v>杜小燕</v>
      </c>
    </row>
    <row r="144" spans="1:4" s="1" customFormat="1" ht="30" customHeight="1">
      <c r="A144" s="6">
        <v>142</v>
      </c>
      <c r="B144" s="6" t="str">
        <f>"46112022102723103431424"</f>
        <v>46112022102723103431424</v>
      </c>
      <c r="C144" s="6" t="s">
        <v>7</v>
      </c>
      <c r="D144" s="6" t="str">
        <f>"赵洋洋"</f>
        <v>赵洋洋</v>
      </c>
    </row>
    <row r="145" spans="1:4" s="1" customFormat="1" ht="30" customHeight="1">
      <c r="A145" s="6">
        <v>143</v>
      </c>
      <c r="B145" s="6" t="str">
        <f>"46112022102800513931509"</f>
        <v>46112022102800513931509</v>
      </c>
      <c r="C145" s="6" t="s">
        <v>7</v>
      </c>
      <c r="D145" s="6" t="str">
        <f>"杨晖"</f>
        <v>杨晖</v>
      </c>
    </row>
    <row r="146" spans="1:4" s="1" customFormat="1" ht="30" customHeight="1">
      <c r="A146" s="6">
        <v>144</v>
      </c>
      <c r="B146" s="6" t="str">
        <f>"46112022102808274131555"</f>
        <v>46112022102808274131555</v>
      </c>
      <c r="C146" s="6" t="s">
        <v>7</v>
      </c>
      <c r="D146" s="6" t="str">
        <f>"张嘉雯"</f>
        <v>张嘉雯</v>
      </c>
    </row>
    <row r="147" spans="1:4" s="1" customFormat="1" ht="30" customHeight="1">
      <c r="A147" s="6">
        <v>145</v>
      </c>
      <c r="B147" s="6" t="str">
        <f>"46112022102808480731572"</f>
        <v>46112022102808480731572</v>
      </c>
      <c r="C147" s="6" t="s">
        <v>7</v>
      </c>
      <c r="D147" s="6" t="str">
        <f>"李海玉"</f>
        <v>李海玉</v>
      </c>
    </row>
    <row r="148" spans="1:4" s="1" customFormat="1" ht="30" customHeight="1">
      <c r="A148" s="6">
        <v>146</v>
      </c>
      <c r="B148" s="6" t="str">
        <f>"46112022102809393731625"</f>
        <v>46112022102809393731625</v>
      </c>
      <c r="C148" s="6" t="s">
        <v>7</v>
      </c>
      <c r="D148" s="6" t="str">
        <f>"李雪转"</f>
        <v>李雪转</v>
      </c>
    </row>
    <row r="149" spans="1:4" s="1" customFormat="1" ht="30" customHeight="1">
      <c r="A149" s="6">
        <v>147</v>
      </c>
      <c r="B149" s="6" t="str">
        <f>"46112022102809515931644"</f>
        <v>46112022102809515931644</v>
      </c>
      <c r="C149" s="6" t="s">
        <v>7</v>
      </c>
      <c r="D149" s="6" t="str">
        <f>"王丹"</f>
        <v>王丹</v>
      </c>
    </row>
    <row r="150" spans="1:4" s="1" customFormat="1" ht="30" customHeight="1">
      <c r="A150" s="6">
        <v>148</v>
      </c>
      <c r="B150" s="6" t="str">
        <f>"46112022102810285231710"</f>
        <v>46112022102810285231710</v>
      </c>
      <c r="C150" s="6" t="s">
        <v>7</v>
      </c>
      <c r="D150" s="6" t="str">
        <f>"周洪娇"</f>
        <v>周洪娇</v>
      </c>
    </row>
    <row r="151" spans="1:4" s="1" customFormat="1" ht="30" customHeight="1">
      <c r="A151" s="6">
        <v>149</v>
      </c>
      <c r="B151" s="6" t="str">
        <f>"46112022102810361731725"</f>
        <v>46112022102810361731725</v>
      </c>
      <c r="C151" s="6" t="s">
        <v>7</v>
      </c>
      <c r="D151" s="6" t="str">
        <f>"王杉"</f>
        <v>王杉</v>
      </c>
    </row>
    <row r="152" spans="1:4" s="1" customFormat="1" ht="30" customHeight="1">
      <c r="A152" s="6">
        <v>150</v>
      </c>
      <c r="B152" s="6" t="str">
        <f>"46112022102810375131730"</f>
        <v>46112022102810375131730</v>
      </c>
      <c r="C152" s="6" t="s">
        <v>7</v>
      </c>
      <c r="D152" s="6" t="str">
        <f>"王洋洋"</f>
        <v>王洋洋</v>
      </c>
    </row>
    <row r="153" spans="1:4" s="1" customFormat="1" ht="30" customHeight="1">
      <c r="A153" s="6">
        <v>151</v>
      </c>
      <c r="B153" s="6" t="str">
        <f>"46112022102810494931749"</f>
        <v>46112022102810494931749</v>
      </c>
      <c r="C153" s="6" t="s">
        <v>7</v>
      </c>
      <c r="D153" s="6" t="str">
        <f>"王燕琴"</f>
        <v>王燕琴</v>
      </c>
    </row>
    <row r="154" spans="1:4" s="1" customFormat="1" ht="30" customHeight="1">
      <c r="A154" s="6">
        <v>152</v>
      </c>
      <c r="B154" s="6" t="str">
        <f>"46112022102811411331824"</f>
        <v>46112022102811411331824</v>
      </c>
      <c r="C154" s="6" t="s">
        <v>7</v>
      </c>
      <c r="D154" s="6" t="str">
        <f>"黎宗显"</f>
        <v>黎宗显</v>
      </c>
    </row>
    <row r="155" spans="1:4" s="1" customFormat="1" ht="30" customHeight="1">
      <c r="A155" s="6">
        <v>153</v>
      </c>
      <c r="B155" s="6" t="str">
        <f>"46112022102812241231892"</f>
        <v>46112022102812241231892</v>
      </c>
      <c r="C155" s="6" t="s">
        <v>7</v>
      </c>
      <c r="D155" s="6" t="str">
        <f>"邱日蛟"</f>
        <v>邱日蛟</v>
      </c>
    </row>
    <row r="156" spans="1:4" s="1" customFormat="1" ht="30" customHeight="1">
      <c r="A156" s="6">
        <v>154</v>
      </c>
      <c r="B156" s="6" t="str">
        <f>"46112022102812512931952"</f>
        <v>46112022102812512931952</v>
      </c>
      <c r="C156" s="6" t="s">
        <v>7</v>
      </c>
      <c r="D156" s="6" t="str">
        <f>"韩承哲"</f>
        <v>韩承哲</v>
      </c>
    </row>
    <row r="157" spans="1:4" s="1" customFormat="1" ht="30" customHeight="1">
      <c r="A157" s="6">
        <v>155</v>
      </c>
      <c r="B157" s="6" t="str">
        <f>"46112022102813493032086"</f>
        <v>46112022102813493032086</v>
      </c>
      <c r="C157" s="6" t="s">
        <v>7</v>
      </c>
      <c r="D157" s="6" t="str">
        <f>"黄文萱"</f>
        <v>黄文萱</v>
      </c>
    </row>
    <row r="158" spans="1:4" s="1" customFormat="1" ht="30" customHeight="1">
      <c r="A158" s="6">
        <v>156</v>
      </c>
      <c r="B158" s="6" t="str">
        <f>"46112022102814174832137"</f>
        <v>46112022102814174832137</v>
      </c>
      <c r="C158" s="6" t="s">
        <v>7</v>
      </c>
      <c r="D158" s="6" t="str">
        <f>"李思远"</f>
        <v>李思远</v>
      </c>
    </row>
    <row r="159" spans="1:4" s="1" customFormat="1" ht="30" customHeight="1">
      <c r="A159" s="6">
        <v>157</v>
      </c>
      <c r="B159" s="6" t="str">
        <f>"46112022102814372632186"</f>
        <v>46112022102814372632186</v>
      </c>
      <c r="C159" s="6" t="s">
        <v>7</v>
      </c>
      <c r="D159" s="6" t="str">
        <f>"陈美亭"</f>
        <v>陈美亭</v>
      </c>
    </row>
    <row r="160" spans="1:4" s="1" customFormat="1" ht="30" customHeight="1">
      <c r="A160" s="6">
        <v>158</v>
      </c>
      <c r="B160" s="6" t="str">
        <f>"46112022102815065832275"</f>
        <v>46112022102815065832275</v>
      </c>
      <c r="C160" s="6" t="s">
        <v>7</v>
      </c>
      <c r="D160" s="6" t="str">
        <f>"符秋穗"</f>
        <v>符秋穗</v>
      </c>
    </row>
    <row r="161" spans="1:4" s="1" customFormat="1" ht="30" customHeight="1">
      <c r="A161" s="6">
        <v>159</v>
      </c>
      <c r="B161" s="6" t="str">
        <f>"46112022102816430332536"</f>
        <v>46112022102816430332536</v>
      </c>
      <c r="C161" s="6" t="s">
        <v>7</v>
      </c>
      <c r="D161" s="6" t="str">
        <f>"王梦妍"</f>
        <v>王梦妍</v>
      </c>
    </row>
    <row r="162" spans="1:4" s="1" customFormat="1" ht="30" customHeight="1">
      <c r="A162" s="6">
        <v>160</v>
      </c>
      <c r="B162" s="6" t="str">
        <f>"46112022102817012432576"</f>
        <v>46112022102817012432576</v>
      </c>
      <c r="C162" s="6" t="s">
        <v>7</v>
      </c>
      <c r="D162" s="6" t="str">
        <f>"姚甜甜"</f>
        <v>姚甜甜</v>
      </c>
    </row>
    <row r="163" spans="1:4" s="1" customFormat="1" ht="30" customHeight="1">
      <c r="A163" s="6">
        <v>161</v>
      </c>
      <c r="B163" s="6" t="str">
        <f>"46112022102817521632661"</f>
        <v>46112022102817521632661</v>
      </c>
      <c r="C163" s="6" t="s">
        <v>7</v>
      </c>
      <c r="D163" s="6" t="str">
        <f>"周柠"</f>
        <v>周柠</v>
      </c>
    </row>
    <row r="164" spans="1:4" s="1" customFormat="1" ht="30" customHeight="1">
      <c r="A164" s="6">
        <v>162</v>
      </c>
      <c r="B164" s="6" t="str">
        <f>"46112022102817552032666"</f>
        <v>46112022102817552032666</v>
      </c>
      <c r="C164" s="6" t="s">
        <v>7</v>
      </c>
      <c r="D164" s="6" t="str">
        <f>"符玉"</f>
        <v>符玉</v>
      </c>
    </row>
    <row r="165" spans="1:4" s="1" customFormat="1" ht="30" customHeight="1">
      <c r="A165" s="6">
        <v>163</v>
      </c>
      <c r="B165" s="6" t="str">
        <f>"46112022102818033632679"</f>
        <v>46112022102818033632679</v>
      </c>
      <c r="C165" s="6" t="s">
        <v>7</v>
      </c>
      <c r="D165" s="6" t="str">
        <f>"陈蕾霏"</f>
        <v>陈蕾霏</v>
      </c>
    </row>
    <row r="166" spans="1:4" s="1" customFormat="1" ht="30" customHeight="1">
      <c r="A166" s="6">
        <v>164</v>
      </c>
      <c r="B166" s="6" t="str">
        <f>"46112022102819373332772"</f>
        <v>46112022102819373332772</v>
      </c>
      <c r="C166" s="6" t="s">
        <v>7</v>
      </c>
      <c r="D166" s="6" t="str">
        <f>"符莹莹"</f>
        <v>符莹莹</v>
      </c>
    </row>
    <row r="167" spans="1:4" s="1" customFormat="1" ht="30" customHeight="1">
      <c r="A167" s="6">
        <v>165</v>
      </c>
      <c r="B167" s="6" t="str">
        <f>"46112022102823083132983"</f>
        <v>46112022102823083132983</v>
      </c>
      <c r="C167" s="6" t="s">
        <v>7</v>
      </c>
      <c r="D167" s="6" t="str">
        <f>"郑淑文"</f>
        <v>郑淑文</v>
      </c>
    </row>
    <row r="168" spans="1:4" s="1" customFormat="1" ht="30" customHeight="1">
      <c r="A168" s="6">
        <v>166</v>
      </c>
      <c r="B168" s="6" t="str">
        <f>"46112022102901143033018"</f>
        <v>46112022102901143033018</v>
      </c>
      <c r="C168" s="6" t="s">
        <v>7</v>
      </c>
      <c r="D168" s="6" t="str">
        <f>"米嘉琪"</f>
        <v>米嘉琪</v>
      </c>
    </row>
    <row r="169" spans="1:4" s="1" customFormat="1" ht="30" customHeight="1">
      <c r="A169" s="6">
        <v>167</v>
      </c>
      <c r="B169" s="6" t="str">
        <f>"46112022102911082533166"</f>
        <v>46112022102911082533166</v>
      </c>
      <c r="C169" s="6" t="s">
        <v>7</v>
      </c>
      <c r="D169" s="6" t="str">
        <f>"许艺蕊"</f>
        <v>许艺蕊</v>
      </c>
    </row>
    <row r="170" spans="1:4" s="1" customFormat="1" ht="30" customHeight="1">
      <c r="A170" s="6">
        <v>168</v>
      </c>
      <c r="B170" s="6" t="str">
        <f>"46112022102911205333181"</f>
        <v>46112022102911205333181</v>
      </c>
      <c r="C170" s="6" t="s">
        <v>7</v>
      </c>
      <c r="D170" s="6" t="str">
        <f>"孙有波"</f>
        <v>孙有波</v>
      </c>
    </row>
    <row r="171" spans="1:4" s="1" customFormat="1" ht="30" customHeight="1">
      <c r="A171" s="6">
        <v>169</v>
      </c>
      <c r="B171" s="6" t="str">
        <f>"46112022102912474433260"</f>
        <v>46112022102912474433260</v>
      </c>
      <c r="C171" s="6" t="s">
        <v>7</v>
      </c>
      <c r="D171" s="6" t="str">
        <f>"曾小凤"</f>
        <v>曾小凤</v>
      </c>
    </row>
    <row r="172" spans="1:4" s="1" customFormat="1" ht="30" customHeight="1">
      <c r="A172" s="6">
        <v>170</v>
      </c>
      <c r="B172" s="6" t="str">
        <f>"46112022102912564933265"</f>
        <v>46112022102912564933265</v>
      </c>
      <c r="C172" s="6" t="s">
        <v>7</v>
      </c>
      <c r="D172" s="6" t="str">
        <f>"杨大冉"</f>
        <v>杨大冉</v>
      </c>
    </row>
    <row r="173" spans="1:4" s="1" customFormat="1" ht="30" customHeight="1">
      <c r="A173" s="6">
        <v>171</v>
      </c>
      <c r="B173" s="6" t="str">
        <f>"46112022102913010633270"</f>
        <v>46112022102913010633270</v>
      </c>
      <c r="C173" s="6" t="s">
        <v>7</v>
      </c>
      <c r="D173" s="6" t="str">
        <f>"蔡本娇"</f>
        <v>蔡本娇</v>
      </c>
    </row>
    <row r="174" spans="1:4" s="1" customFormat="1" ht="30" customHeight="1">
      <c r="A174" s="6">
        <v>172</v>
      </c>
      <c r="B174" s="6" t="str">
        <f>"46112022102913333133301"</f>
        <v>46112022102913333133301</v>
      </c>
      <c r="C174" s="6" t="s">
        <v>7</v>
      </c>
      <c r="D174" s="6" t="str">
        <f>"郑琪"</f>
        <v>郑琪</v>
      </c>
    </row>
    <row r="175" spans="1:4" s="1" customFormat="1" ht="30" customHeight="1">
      <c r="A175" s="6">
        <v>173</v>
      </c>
      <c r="B175" s="6" t="str">
        <f>"46112022102913402933310"</f>
        <v>46112022102913402933310</v>
      </c>
      <c r="C175" s="6" t="s">
        <v>7</v>
      </c>
      <c r="D175" s="6" t="str">
        <f>"冯云鹏"</f>
        <v>冯云鹏</v>
      </c>
    </row>
    <row r="176" spans="1:4" s="1" customFormat="1" ht="30" customHeight="1">
      <c r="A176" s="6">
        <v>174</v>
      </c>
      <c r="B176" s="6" t="str">
        <f>"46112022102913544633327"</f>
        <v>46112022102913544633327</v>
      </c>
      <c r="C176" s="6" t="s">
        <v>7</v>
      </c>
      <c r="D176" s="6" t="str">
        <f>"韦丽娜"</f>
        <v>韦丽娜</v>
      </c>
    </row>
    <row r="177" spans="1:4" s="1" customFormat="1" ht="30" customHeight="1">
      <c r="A177" s="6">
        <v>175</v>
      </c>
      <c r="B177" s="6" t="str">
        <f>"46112022102915091933379"</f>
        <v>46112022102915091933379</v>
      </c>
      <c r="C177" s="6" t="s">
        <v>7</v>
      </c>
      <c r="D177" s="6" t="str">
        <f>"吴星"</f>
        <v>吴星</v>
      </c>
    </row>
    <row r="178" spans="1:4" s="1" customFormat="1" ht="30" customHeight="1">
      <c r="A178" s="6">
        <v>176</v>
      </c>
      <c r="B178" s="6" t="str">
        <f>"46112022102915533833411"</f>
        <v>46112022102915533833411</v>
      </c>
      <c r="C178" s="6" t="s">
        <v>7</v>
      </c>
      <c r="D178" s="6" t="str">
        <f>"张雅璇"</f>
        <v>张雅璇</v>
      </c>
    </row>
    <row r="179" spans="1:4" s="1" customFormat="1" ht="30" customHeight="1">
      <c r="A179" s="6">
        <v>177</v>
      </c>
      <c r="B179" s="6" t="str">
        <f>"46112022102916574833464"</f>
        <v>46112022102916574833464</v>
      </c>
      <c r="C179" s="6" t="s">
        <v>7</v>
      </c>
      <c r="D179" s="6" t="str">
        <f>"薛秋花"</f>
        <v>薛秋花</v>
      </c>
    </row>
    <row r="180" spans="1:4" s="1" customFormat="1" ht="30" customHeight="1">
      <c r="A180" s="6">
        <v>178</v>
      </c>
      <c r="B180" s="6" t="str">
        <f>"46112022102917340633496"</f>
        <v>46112022102917340633496</v>
      </c>
      <c r="C180" s="6" t="s">
        <v>7</v>
      </c>
      <c r="D180" s="6" t="str">
        <f>"符彩丽"</f>
        <v>符彩丽</v>
      </c>
    </row>
    <row r="181" spans="1:4" s="1" customFormat="1" ht="30" customHeight="1">
      <c r="A181" s="6">
        <v>179</v>
      </c>
      <c r="B181" s="6" t="str">
        <f>"46112022102917345733497"</f>
        <v>46112022102917345733497</v>
      </c>
      <c r="C181" s="6" t="s">
        <v>7</v>
      </c>
      <c r="D181" s="6" t="str">
        <f>"陈蕾"</f>
        <v>陈蕾</v>
      </c>
    </row>
    <row r="182" spans="1:4" s="1" customFormat="1" ht="30" customHeight="1">
      <c r="A182" s="6">
        <v>180</v>
      </c>
      <c r="B182" s="6" t="str">
        <f>"46112022102918401033538"</f>
        <v>46112022102918401033538</v>
      </c>
      <c r="C182" s="6" t="s">
        <v>7</v>
      </c>
      <c r="D182" s="6" t="str">
        <f>"蒲休瀚"</f>
        <v>蒲休瀚</v>
      </c>
    </row>
    <row r="183" spans="1:4" s="1" customFormat="1" ht="30" customHeight="1">
      <c r="A183" s="6">
        <v>181</v>
      </c>
      <c r="B183" s="6" t="str">
        <f>"46112022102920015833604"</f>
        <v>46112022102920015833604</v>
      </c>
      <c r="C183" s="6" t="s">
        <v>7</v>
      </c>
      <c r="D183" s="6" t="str">
        <f>"吴树龙"</f>
        <v>吴树龙</v>
      </c>
    </row>
    <row r="184" spans="1:4" s="1" customFormat="1" ht="30" customHeight="1">
      <c r="A184" s="6">
        <v>182</v>
      </c>
      <c r="B184" s="6" t="str">
        <f>"46112022102920321733624"</f>
        <v>46112022102920321733624</v>
      </c>
      <c r="C184" s="6" t="s">
        <v>7</v>
      </c>
      <c r="D184" s="6" t="str">
        <f>"王禄凯"</f>
        <v>王禄凯</v>
      </c>
    </row>
    <row r="185" spans="1:4" s="1" customFormat="1" ht="30" customHeight="1">
      <c r="A185" s="6">
        <v>183</v>
      </c>
      <c r="B185" s="6" t="str">
        <f>"46112022102920533333637"</f>
        <v>46112022102920533333637</v>
      </c>
      <c r="C185" s="6" t="s">
        <v>7</v>
      </c>
      <c r="D185" s="6" t="str">
        <f>"朱怡"</f>
        <v>朱怡</v>
      </c>
    </row>
    <row r="186" spans="1:4" s="1" customFormat="1" ht="30" customHeight="1">
      <c r="A186" s="6">
        <v>184</v>
      </c>
      <c r="B186" s="6" t="str">
        <f>"46112022103000431633774"</f>
        <v>46112022103000431633774</v>
      </c>
      <c r="C186" s="6" t="s">
        <v>7</v>
      </c>
      <c r="D186" s="6" t="str">
        <f>"黄文雅"</f>
        <v>黄文雅</v>
      </c>
    </row>
    <row r="187" spans="1:4" s="1" customFormat="1" ht="30" customHeight="1">
      <c r="A187" s="6">
        <v>185</v>
      </c>
      <c r="B187" s="6" t="str">
        <f>"46112022103009241833828"</f>
        <v>46112022103009241833828</v>
      </c>
      <c r="C187" s="6" t="s">
        <v>7</v>
      </c>
      <c r="D187" s="6" t="str">
        <f>"梁茹"</f>
        <v>梁茹</v>
      </c>
    </row>
    <row r="188" spans="1:4" s="1" customFormat="1" ht="30" customHeight="1">
      <c r="A188" s="6">
        <v>186</v>
      </c>
      <c r="B188" s="6" t="str">
        <f>"46112022103009402733843"</f>
        <v>46112022103009402733843</v>
      </c>
      <c r="C188" s="6" t="s">
        <v>7</v>
      </c>
      <c r="D188" s="6" t="str">
        <f>"张正达"</f>
        <v>张正达</v>
      </c>
    </row>
    <row r="189" spans="1:4" s="1" customFormat="1" ht="30" customHeight="1">
      <c r="A189" s="6">
        <v>187</v>
      </c>
      <c r="B189" s="6" t="str">
        <f>"46112022103011200533936"</f>
        <v>46112022103011200533936</v>
      </c>
      <c r="C189" s="6" t="s">
        <v>7</v>
      </c>
      <c r="D189" s="6" t="str">
        <f>"徐鸿生"</f>
        <v>徐鸿生</v>
      </c>
    </row>
    <row r="190" spans="1:4" s="1" customFormat="1" ht="30" customHeight="1">
      <c r="A190" s="6">
        <v>188</v>
      </c>
      <c r="B190" s="6" t="str">
        <f>"46112022103011434633953"</f>
        <v>46112022103011434633953</v>
      </c>
      <c r="C190" s="6" t="s">
        <v>7</v>
      </c>
      <c r="D190" s="6" t="str">
        <f>"薛益旧"</f>
        <v>薛益旧</v>
      </c>
    </row>
    <row r="191" spans="1:4" s="1" customFormat="1" ht="30" customHeight="1">
      <c r="A191" s="6">
        <v>189</v>
      </c>
      <c r="B191" s="6" t="str">
        <f>"46112022103014164934111"</f>
        <v>46112022103014164934111</v>
      </c>
      <c r="C191" s="6" t="s">
        <v>7</v>
      </c>
      <c r="D191" s="6" t="str">
        <f>"王慧"</f>
        <v>王慧</v>
      </c>
    </row>
    <row r="192" spans="1:4" s="1" customFormat="1" ht="30" customHeight="1">
      <c r="A192" s="6">
        <v>190</v>
      </c>
      <c r="B192" s="6" t="str">
        <f>"46112022103015153334182"</f>
        <v>46112022103015153334182</v>
      </c>
      <c r="C192" s="6" t="s">
        <v>7</v>
      </c>
      <c r="D192" s="6" t="str">
        <f>"黄陈腾"</f>
        <v>黄陈腾</v>
      </c>
    </row>
    <row r="193" spans="1:4" s="1" customFormat="1" ht="30" customHeight="1">
      <c r="A193" s="6">
        <v>191</v>
      </c>
      <c r="B193" s="6" t="str">
        <f>"46112022103016103734247"</f>
        <v>46112022103016103734247</v>
      </c>
      <c r="C193" s="6" t="s">
        <v>7</v>
      </c>
      <c r="D193" s="6" t="str">
        <f>"蔡明"</f>
        <v>蔡明</v>
      </c>
    </row>
    <row r="194" spans="1:4" s="1" customFormat="1" ht="30" customHeight="1">
      <c r="A194" s="6">
        <v>192</v>
      </c>
      <c r="B194" s="6" t="str">
        <f>"46112022103016211234268"</f>
        <v>46112022103016211234268</v>
      </c>
      <c r="C194" s="6" t="s">
        <v>7</v>
      </c>
      <c r="D194" s="6" t="str">
        <f>"郭梦茜"</f>
        <v>郭梦茜</v>
      </c>
    </row>
    <row r="195" spans="1:4" s="1" customFormat="1" ht="30" customHeight="1">
      <c r="A195" s="6">
        <v>193</v>
      </c>
      <c r="B195" s="6" t="str">
        <f>"46112022103016422734300"</f>
        <v>46112022103016422734300</v>
      </c>
      <c r="C195" s="6" t="s">
        <v>7</v>
      </c>
      <c r="D195" s="6" t="str">
        <f>"高晶晶"</f>
        <v>高晶晶</v>
      </c>
    </row>
    <row r="196" spans="1:4" s="1" customFormat="1" ht="30" customHeight="1">
      <c r="A196" s="6">
        <v>194</v>
      </c>
      <c r="B196" s="6" t="str">
        <f>"46112022103017373934368"</f>
        <v>46112022103017373934368</v>
      </c>
      <c r="C196" s="6" t="s">
        <v>7</v>
      </c>
      <c r="D196" s="6" t="str">
        <f>"马妲"</f>
        <v>马妲</v>
      </c>
    </row>
    <row r="197" spans="1:4" s="1" customFormat="1" ht="30" customHeight="1">
      <c r="A197" s="6">
        <v>195</v>
      </c>
      <c r="B197" s="6" t="str">
        <f>"46112022103017425834373"</f>
        <v>46112022103017425834373</v>
      </c>
      <c r="C197" s="6" t="s">
        <v>7</v>
      </c>
      <c r="D197" s="6" t="str">
        <f>"林乙"</f>
        <v>林乙</v>
      </c>
    </row>
    <row r="198" spans="1:4" s="1" customFormat="1" ht="30" customHeight="1">
      <c r="A198" s="6">
        <v>196</v>
      </c>
      <c r="B198" s="6" t="str">
        <f>"46112022103018564634434"</f>
        <v>46112022103018564634434</v>
      </c>
      <c r="C198" s="6" t="s">
        <v>7</v>
      </c>
      <c r="D198" s="6" t="str">
        <f>"骆彦光"</f>
        <v>骆彦光</v>
      </c>
    </row>
    <row r="199" spans="1:4" s="1" customFormat="1" ht="30" customHeight="1">
      <c r="A199" s="6">
        <v>197</v>
      </c>
      <c r="B199" s="6" t="str">
        <f>"46112022103019043234442"</f>
        <v>46112022103019043234442</v>
      </c>
      <c r="C199" s="6" t="s">
        <v>7</v>
      </c>
      <c r="D199" s="6" t="str">
        <f>"吴梓瑜"</f>
        <v>吴梓瑜</v>
      </c>
    </row>
    <row r="200" spans="1:4" s="1" customFormat="1" ht="30" customHeight="1">
      <c r="A200" s="6">
        <v>198</v>
      </c>
      <c r="B200" s="6" t="str">
        <f>"46112022103019474834479"</f>
        <v>46112022103019474834479</v>
      </c>
      <c r="C200" s="6" t="s">
        <v>7</v>
      </c>
      <c r="D200" s="6" t="str">
        <f>"周运韵"</f>
        <v>周运韵</v>
      </c>
    </row>
    <row r="201" spans="1:4" s="1" customFormat="1" ht="30" customHeight="1">
      <c r="A201" s="6">
        <v>199</v>
      </c>
      <c r="B201" s="6" t="str">
        <f>"46112022103020232534515"</f>
        <v>46112022103020232534515</v>
      </c>
      <c r="C201" s="6" t="s">
        <v>7</v>
      </c>
      <c r="D201" s="6" t="str">
        <f>"林芳敬"</f>
        <v>林芳敬</v>
      </c>
    </row>
    <row r="202" spans="1:4" s="1" customFormat="1" ht="30" customHeight="1">
      <c r="A202" s="6">
        <v>200</v>
      </c>
      <c r="B202" s="6" t="str">
        <f>"46112022103020593134560"</f>
        <v>46112022103020593134560</v>
      </c>
      <c r="C202" s="6" t="s">
        <v>7</v>
      </c>
      <c r="D202" s="6" t="str">
        <f>"刘科宏"</f>
        <v>刘科宏</v>
      </c>
    </row>
    <row r="203" spans="1:4" s="1" customFormat="1" ht="30" customHeight="1">
      <c r="A203" s="6">
        <v>201</v>
      </c>
      <c r="B203" s="6" t="str">
        <f>"46112022103022525734695"</f>
        <v>46112022103022525734695</v>
      </c>
      <c r="C203" s="6" t="s">
        <v>7</v>
      </c>
      <c r="D203" s="6" t="str">
        <f>"陈惠敏"</f>
        <v>陈惠敏</v>
      </c>
    </row>
    <row r="204" spans="1:4" s="1" customFormat="1" ht="30" customHeight="1">
      <c r="A204" s="6">
        <v>202</v>
      </c>
      <c r="B204" s="6" t="str">
        <f>"46112022103023073434708"</f>
        <v>46112022103023073434708</v>
      </c>
      <c r="C204" s="6" t="s">
        <v>7</v>
      </c>
      <c r="D204" s="6" t="str">
        <f>"曾慧娟"</f>
        <v>曾慧娟</v>
      </c>
    </row>
    <row r="205" spans="1:4" s="1" customFormat="1" ht="30" customHeight="1">
      <c r="A205" s="6">
        <v>203</v>
      </c>
      <c r="B205" s="6" t="str">
        <f>"46112022103023335734724"</f>
        <v>46112022103023335734724</v>
      </c>
      <c r="C205" s="6" t="s">
        <v>7</v>
      </c>
      <c r="D205" s="6" t="str">
        <f>"莫南豪"</f>
        <v>莫南豪</v>
      </c>
    </row>
    <row r="206" spans="1:4" s="1" customFormat="1" ht="30" customHeight="1">
      <c r="A206" s="6">
        <v>204</v>
      </c>
      <c r="B206" s="6" t="str">
        <f>"46112022103100121734754"</f>
        <v>46112022103100121734754</v>
      </c>
      <c r="C206" s="6" t="s">
        <v>7</v>
      </c>
      <c r="D206" s="6" t="str">
        <f>"王君"</f>
        <v>王君</v>
      </c>
    </row>
    <row r="207" spans="1:4" s="1" customFormat="1" ht="30" customHeight="1">
      <c r="A207" s="6">
        <v>205</v>
      </c>
      <c r="B207" s="6" t="str">
        <f>"46112022103100285234765"</f>
        <v>46112022103100285234765</v>
      </c>
      <c r="C207" s="6" t="s">
        <v>7</v>
      </c>
      <c r="D207" s="6" t="str">
        <f>"梁淑云"</f>
        <v>梁淑云</v>
      </c>
    </row>
    <row r="208" spans="1:4" s="1" customFormat="1" ht="30" customHeight="1">
      <c r="A208" s="6">
        <v>206</v>
      </c>
      <c r="B208" s="6" t="str">
        <f>"46112022103106071634788"</f>
        <v>46112022103106071634788</v>
      </c>
      <c r="C208" s="6" t="s">
        <v>7</v>
      </c>
      <c r="D208" s="6" t="str">
        <f>"郑灵"</f>
        <v>郑灵</v>
      </c>
    </row>
    <row r="209" spans="1:4" s="1" customFormat="1" ht="30" customHeight="1">
      <c r="A209" s="6">
        <v>207</v>
      </c>
      <c r="B209" s="6" t="str">
        <f>"46112022103108250334817"</f>
        <v>46112022103108250334817</v>
      </c>
      <c r="C209" s="6" t="s">
        <v>7</v>
      </c>
      <c r="D209" s="6" t="str">
        <f>"王中文"</f>
        <v>王中文</v>
      </c>
    </row>
    <row r="210" spans="1:4" s="1" customFormat="1" ht="30" customHeight="1">
      <c r="A210" s="6">
        <v>208</v>
      </c>
      <c r="B210" s="6" t="str">
        <f>"46112022103108271234820"</f>
        <v>46112022103108271234820</v>
      </c>
      <c r="C210" s="6" t="s">
        <v>7</v>
      </c>
      <c r="D210" s="6" t="str">
        <f>"刘美珍"</f>
        <v>刘美珍</v>
      </c>
    </row>
    <row r="211" spans="1:4" s="1" customFormat="1" ht="30" customHeight="1">
      <c r="A211" s="6">
        <v>209</v>
      </c>
      <c r="B211" s="6" t="str">
        <f>"46112022103109165235101"</f>
        <v>46112022103109165235101</v>
      </c>
      <c r="C211" s="6" t="s">
        <v>7</v>
      </c>
      <c r="D211" s="6" t="str">
        <f>"李心仪"</f>
        <v>李心仪</v>
      </c>
    </row>
    <row r="212" spans="1:4" s="1" customFormat="1" ht="30" customHeight="1">
      <c r="A212" s="6">
        <v>210</v>
      </c>
      <c r="B212" s="6" t="str">
        <f>"46112022103109182035108"</f>
        <v>46112022103109182035108</v>
      </c>
      <c r="C212" s="6" t="s">
        <v>7</v>
      </c>
      <c r="D212" s="6" t="str">
        <f>"符亚恋"</f>
        <v>符亚恋</v>
      </c>
    </row>
    <row r="213" spans="1:4" s="1" customFormat="1" ht="30" customHeight="1">
      <c r="A213" s="6">
        <v>211</v>
      </c>
      <c r="B213" s="6" t="str">
        <f>"46112022103109472435389"</f>
        <v>46112022103109472435389</v>
      </c>
      <c r="C213" s="6" t="s">
        <v>7</v>
      </c>
      <c r="D213" s="6" t="str">
        <f>"陈淑敏"</f>
        <v>陈淑敏</v>
      </c>
    </row>
    <row r="214" spans="1:4" s="1" customFormat="1" ht="30" customHeight="1">
      <c r="A214" s="6">
        <v>212</v>
      </c>
      <c r="B214" s="6" t="str">
        <f>"46112022103110523435901"</f>
        <v>46112022103110523435901</v>
      </c>
      <c r="C214" s="6" t="s">
        <v>7</v>
      </c>
      <c r="D214" s="6" t="str">
        <f>"黄宗婷"</f>
        <v>黄宗婷</v>
      </c>
    </row>
    <row r="215" spans="1:4" s="1" customFormat="1" ht="30" customHeight="1">
      <c r="A215" s="6">
        <v>213</v>
      </c>
      <c r="B215" s="6" t="str">
        <f>"46112022102509015123188"</f>
        <v>46112022102509015123188</v>
      </c>
      <c r="C215" s="6" t="s">
        <v>8</v>
      </c>
      <c r="D215" s="6" t="str">
        <f>"张臻"</f>
        <v>张臻</v>
      </c>
    </row>
    <row r="216" spans="1:4" s="1" customFormat="1" ht="30" customHeight="1">
      <c r="A216" s="6">
        <v>214</v>
      </c>
      <c r="B216" s="6" t="str">
        <f>"46112022102509024623190"</f>
        <v>46112022102509024623190</v>
      </c>
      <c r="C216" s="6" t="s">
        <v>8</v>
      </c>
      <c r="D216" s="6" t="str">
        <f>"吴宇祥"</f>
        <v>吴宇祥</v>
      </c>
    </row>
    <row r="217" spans="1:4" s="1" customFormat="1" ht="30" customHeight="1">
      <c r="A217" s="6">
        <v>215</v>
      </c>
      <c r="B217" s="6" t="str">
        <f>"46112022102509045423199"</f>
        <v>46112022102509045423199</v>
      </c>
      <c r="C217" s="6" t="s">
        <v>8</v>
      </c>
      <c r="D217" s="6" t="str">
        <f>"潘美佳"</f>
        <v>潘美佳</v>
      </c>
    </row>
    <row r="218" spans="1:4" s="1" customFormat="1" ht="30" customHeight="1">
      <c r="A218" s="6">
        <v>216</v>
      </c>
      <c r="B218" s="6" t="str">
        <f>"46112022102509054023202"</f>
        <v>46112022102509054023202</v>
      </c>
      <c r="C218" s="6" t="s">
        <v>8</v>
      </c>
      <c r="D218" s="6" t="str">
        <f>"蔡兴亮"</f>
        <v>蔡兴亮</v>
      </c>
    </row>
    <row r="219" spans="1:4" s="1" customFormat="1" ht="30" customHeight="1">
      <c r="A219" s="6">
        <v>217</v>
      </c>
      <c r="B219" s="6" t="str">
        <f>"46112022102509062123205"</f>
        <v>46112022102509062123205</v>
      </c>
      <c r="C219" s="6" t="s">
        <v>8</v>
      </c>
      <c r="D219" s="6" t="str">
        <f>"黄林熠"</f>
        <v>黄林熠</v>
      </c>
    </row>
    <row r="220" spans="1:4" s="1" customFormat="1" ht="30" customHeight="1">
      <c r="A220" s="6">
        <v>218</v>
      </c>
      <c r="B220" s="6" t="str">
        <f>"46112022102509092723215"</f>
        <v>46112022102509092723215</v>
      </c>
      <c r="C220" s="6" t="s">
        <v>8</v>
      </c>
      <c r="D220" s="6" t="str">
        <f>"何瑞佳"</f>
        <v>何瑞佳</v>
      </c>
    </row>
    <row r="221" spans="1:4" s="1" customFormat="1" ht="30" customHeight="1">
      <c r="A221" s="6">
        <v>219</v>
      </c>
      <c r="B221" s="6" t="str">
        <f>"46112022102509102423220"</f>
        <v>46112022102509102423220</v>
      </c>
      <c r="C221" s="6" t="s">
        <v>8</v>
      </c>
      <c r="D221" s="6" t="str">
        <f>"王倡文"</f>
        <v>王倡文</v>
      </c>
    </row>
    <row r="222" spans="1:4" s="1" customFormat="1" ht="30" customHeight="1">
      <c r="A222" s="6">
        <v>220</v>
      </c>
      <c r="B222" s="6" t="str">
        <f>"46112022102509103823221"</f>
        <v>46112022102509103823221</v>
      </c>
      <c r="C222" s="6" t="s">
        <v>8</v>
      </c>
      <c r="D222" s="6" t="str">
        <f>"王钦"</f>
        <v>王钦</v>
      </c>
    </row>
    <row r="223" spans="1:4" s="1" customFormat="1" ht="30" customHeight="1">
      <c r="A223" s="6">
        <v>221</v>
      </c>
      <c r="B223" s="6" t="str">
        <f>"46112022102509133423233"</f>
        <v>46112022102509133423233</v>
      </c>
      <c r="C223" s="6" t="s">
        <v>8</v>
      </c>
      <c r="D223" s="6" t="str">
        <f>"韦经斌"</f>
        <v>韦经斌</v>
      </c>
    </row>
    <row r="224" spans="1:4" s="1" customFormat="1" ht="30" customHeight="1">
      <c r="A224" s="6">
        <v>222</v>
      </c>
      <c r="B224" s="6" t="str">
        <f>"46112022102509155323240"</f>
        <v>46112022102509155323240</v>
      </c>
      <c r="C224" s="6" t="s">
        <v>8</v>
      </c>
      <c r="D224" s="6" t="str">
        <f>"杜星"</f>
        <v>杜星</v>
      </c>
    </row>
    <row r="225" spans="1:4" s="1" customFormat="1" ht="30" customHeight="1">
      <c r="A225" s="6">
        <v>223</v>
      </c>
      <c r="B225" s="6" t="str">
        <f>"46112022102509181123248"</f>
        <v>46112022102509181123248</v>
      </c>
      <c r="C225" s="6" t="s">
        <v>8</v>
      </c>
      <c r="D225" s="6" t="str">
        <f>"郑情燕"</f>
        <v>郑情燕</v>
      </c>
    </row>
    <row r="226" spans="1:4" s="1" customFormat="1" ht="30" customHeight="1">
      <c r="A226" s="6">
        <v>224</v>
      </c>
      <c r="B226" s="6" t="str">
        <f>"46112022102509202023257"</f>
        <v>46112022102509202023257</v>
      </c>
      <c r="C226" s="6" t="s">
        <v>8</v>
      </c>
      <c r="D226" s="6" t="str">
        <f>"邓晓琼"</f>
        <v>邓晓琼</v>
      </c>
    </row>
    <row r="227" spans="1:4" s="1" customFormat="1" ht="30" customHeight="1">
      <c r="A227" s="6">
        <v>225</v>
      </c>
      <c r="B227" s="6" t="str">
        <f>"46112022102509244723273"</f>
        <v>46112022102509244723273</v>
      </c>
      <c r="C227" s="6" t="s">
        <v>8</v>
      </c>
      <c r="D227" s="6" t="str">
        <f>"林世鹏"</f>
        <v>林世鹏</v>
      </c>
    </row>
    <row r="228" spans="1:4" s="1" customFormat="1" ht="30" customHeight="1">
      <c r="A228" s="6">
        <v>226</v>
      </c>
      <c r="B228" s="6" t="str">
        <f>"46112022102509264023281"</f>
        <v>46112022102509264023281</v>
      </c>
      <c r="C228" s="6" t="s">
        <v>8</v>
      </c>
      <c r="D228" s="6" t="str">
        <f>"叶才霞"</f>
        <v>叶才霞</v>
      </c>
    </row>
    <row r="229" spans="1:4" s="1" customFormat="1" ht="30" customHeight="1">
      <c r="A229" s="6">
        <v>227</v>
      </c>
      <c r="B229" s="6" t="str">
        <f>"46112022102509295723296"</f>
        <v>46112022102509295723296</v>
      </c>
      <c r="C229" s="6" t="s">
        <v>8</v>
      </c>
      <c r="D229" s="6" t="str">
        <f>"吴荣翔"</f>
        <v>吴荣翔</v>
      </c>
    </row>
    <row r="230" spans="1:4" s="1" customFormat="1" ht="30" customHeight="1">
      <c r="A230" s="6">
        <v>228</v>
      </c>
      <c r="B230" s="6" t="str">
        <f>"46112022102509333423306"</f>
        <v>46112022102509333423306</v>
      </c>
      <c r="C230" s="6" t="s">
        <v>8</v>
      </c>
      <c r="D230" s="6" t="str">
        <f>"庄伟"</f>
        <v>庄伟</v>
      </c>
    </row>
    <row r="231" spans="1:4" s="1" customFormat="1" ht="30" customHeight="1">
      <c r="A231" s="6">
        <v>229</v>
      </c>
      <c r="B231" s="6" t="str">
        <f>"46112022102509364623317"</f>
        <v>46112022102509364623317</v>
      </c>
      <c r="C231" s="6" t="s">
        <v>8</v>
      </c>
      <c r="D231" s="6" t="str">
        <f>"陈哲"</f>
        <v>陈哲</v>
      </c>
    </row>
    <row r="232" spans="1:4" s="1" customFormat="1" ht="30" customHeight="1">
      <c r="A232" s="6">
        <v>230</v>
      </c>
      <c r="B232" s="6" t="str">
        <f>"46112022102509365723321"</f>
        <v>46112022102509365723321</v>
      </c>
      <c r="C232" s="6" t="s">
        <v>8</v>
      </c>
      <c r="D232" s="6" t="str">
        <f>"胡渝汶"</f>
        <v>胡渝汶</v>
      </c>
    </row>
    <row r="233" spans="1:4" s="1" customFormat="1" ht="30" customHeight="1">
      <c r="A233" s="6">
        <v>231</v>
      </c>
      <c r="B233" s="6" t="str">
        <f>"46112022102509442523348"</f>
        <v>46112022102509442523348</v>
      </c>
      <c r="C233" s="6" t="s">
        <v>8</v>
      </c>
      <c r="D233" s="6" t="str">
        <f>"王天岚"</f>
        <v>王天岚</v>
      </c>
    </row>
    <row r="234" spans="1:4" s="1" customFormat="1" ht="30" customHeight="1">
      <c r="A234" s="6">
        <v>232</v>
      </c>
      <c r="B234" s="6" t="str">
        <f>"46112022102509462723351"</f>
        <v>46112022102509462723351</v>
      </c>
      <c r="C234" s="6" t="s">
        <v>8</v>
      </c>
      <c r="D234" s="6" t="str">
        <f>"王祚大"</f>
        <v>王祚大</v>
      </c>
    </row>
    <row r="235" spans="1:4" s="1" customFormat="1" ht="30" customHeight="1">
      <c r="A235" s="6">
        <v>233</v>
      </c>
      <c r="B235" s="6" t="str">
        <f>"46112022102510001523407"</f>
        <v>46112022102510001523407</v>
      </c>
      <c r="C235" s="6" t="s">
        <v>8</v>
      </c>
      <c r="D235" s="6" t="str">
        <f>"陈钰婷"</f>
        <v>陈钰婷</v>
      </c>
    </row>
    <row r="236" spans="1:4" s="1" customFormat="1" ht="30" customHeight="1">
      <c r="A236" s="6">
        <v>234</v>
      </c>
      <c r="B236" s="6" t="str">
        <f>"46112022102510005523408"</f>
        <v>46112022102510005523408</v>
      </c>
      <c r="C236" s="6" t="s">
        <v>8</v>
      </c>
      <c r="D236" s="6" t="str">
        <f>"林升祯"</f>
        <v>林升祯</v>
      </c>
    </row>
    <row r="237" spans="1:4" s="1" customFormat="1" ht="30" customHeight="1">
      <c r="A237" s="6">
        <v>235</v>
      </c>
      <c r="B237" s="6" t="str">
        <f>"46112022102510010523409"</f>
        <v>46112022102510010523409</v>
      </c>
      <c r="C237" s="6" t="s">
        <v>8</v>
      </c>
      <c r="D237" s="6" t="str">
        <f>"靳亚萌"</f>
        <v>靳亚萌</v>
      </c>
    </row>
    <row r="238" spans="1:4" s="1" customFormat="1" ht="30" customHeight="1">
      <c r="A238" s="6">
        <v>236</v>
      </c>
      <c r="B238" s="6" t="str">
        <f>"46112022102510042523420"</f>
        <v>46112022102510042523420</v>
      </c>
      <c r="C238" s="6" t="s">
        <v>8</v>
      </c>
      <c r="D238" s="6" t="str">
        <f>"陈辉星"</f>
        <v>陈辉星</v>
      </c>
    </row>
    <row r="239" spans="1:4" s="1" customFormat="1" ht="30" customHeight="1">
      <c r="A239" s="6">
        <v>237</v>
      </c>
      <c r="B239" s="6" t="str">
        <f>"46112022102510053823429"</f>
        <v>46112022102510053823429</v>
      </c>
      <c r="C239" s="6" t="s">
        <v>8</v>
      </c>
      <c r="D239" s="6" t="str">
        <f>"王式再"</f>
        <v>王式再</v>
      </c>
    </row>
    <row r="240" spans="1:4" s="1" customFormat="1" ht="30" customHeight="1">
      <c r="A240" s="6">
        <v>238</v>
      </c>
      <c r="B240" s="6" t="str">
        <f>"46112022102510081623441"</f>
        <v>46112022102510081623441</v>
      </c>
      <c r="C240" s="6" t="s">
        <v>8</v>
      </c>
      <c r="D240" s="6" t="str">
        <f>"黎祖宏"</f>
        <v>黎祖宏</v>
      </c>
    </row>
    <row r="241" spans="1:4" s="1" customFormat="1" ht="30" customHeight="1">
      <c r="A241" s="6">
        <v>239</v>
      </c>
      <c r="B241" s="6" t="str">
        <f>"46112022102510082323442"</f>
        <v>46112022102510082323442</v>
      </c>
      <c r="C241" s="6" t="s">
        <v>8</v>
      </c>
      <c r="D241" s="6" t="str">
        <f>"蔡夫悦"</f>
        <v>蔡夫悦</v>
      </c>
    </row>
    <row r="242" spans="1:4" s="1" customFormat="1" ht="30" customHeight="1">
      <c r="A242" s="6">
        <v>240</v>
      </c>
      <c r="B242" s="6" t="str">
        <f>"46112022102510143423464"</f>
        <v>46112022102510143423464</v>
      </c>
      <c r="C242" s="6" t="s">
        <v>8</v>
      </c>
      <c r="D242" s="6" t="str">
        <f>"朱秀妹"</f>
        <v>朱秀妹</v>
      </c>
    </row>
    <row r="243" spans="1:4" s="1" customFormat="1" ht="30" customHeight="1">
      <c r="A243" s="6">
        <v>241</v>
      </c>
      <c r="B243" s="6" t="str">
        <f>"46112022102510165623475"</f>
        <v>46112022102510165623475</v>
      </c>
      <c r="C243" s="6" t="s">
        <v>8</v>
      </c>
      <c r="D243" s="6" t="str">
        <f>"张捷"</f>
        <v>张捷</v>
      </c>
    </row>
    <row r="244" spans="1:4" s="1" customFormat="1" ht="30" customHeight="1">
      <c r="A244" s="6">
        <v>242</v>
      </c>
      <c r="B244" s="6" t="str">
        <f>"46112022102510204523493"</f>
        <v>46112022102510204523493</v>
      </c>
      <c r="C244" s="6" t="s">
        <v>8</v>
      </c>
      <c r="D244" s="6" t="str">
        <f>"潘将"</f>
        <v>潘将</v>
      </c>
    </row>
    <row r="245" spans="1:4" s="1" customFormat="1" ht="30" customHeight="1">
      <c r="A245" s="6">
        <v>243</v>
      </c>
      <c r="B245" s="6" t="str">
        <f>"46112022102510232923498"</f>
        <v>46112022102510232923498</v>
      </c>
      <c r="C245" s="6" t="s">
        <v>8</v>
      </c>
      <c r="D245" s="6" t="str">
        <f>"杜青雨"</f>
        <v>杜青雨</v>
      </c>
    </row>
    <row r="246" spans="1:4" s="1" customFormat="1" ht="30" customHeight="1">
      <c r="A246" s="6">
        <v>244</v>
      </c>
      <c r="B246" s="6" t="str">
        <f>"46112022102510261223508"</f>
        <v>46112022102510261223508</v>
      </c>
      <c r="C246" s="6" t="s">
        <v>8</v>
      </c>
      <c r="D246" s="6" t="str">
        <f>"符传涛"</f>
        <v>符传涛</v>
      </c>
    </row>
    <row r="247" spans="1:4" s="1" customFormat="1" ht="30" customHeight="1">
      <c r="A247" s="6">
        <v>245</v>
      </c>
      <c r="B247" s="6" t="str">
        <f>"46112022102510264323512"</f>
        <v>46112022102510264323512</v>
      </c>
      <c r="C247" s="6" t="s">
        <v>8</v>
      </c>
      <c r="D247" s="6" t="str">
        <f>"蔡亲冠"</f>
        <v>蔡亲冠</v>
      </c>
    </row>
    <row r="248" spans="1:4" s="1" customFormat="1" ht="30" customHeight="1">
      <c r="A248" s="6">
        <v>246</v>
      </c>
      <c r="B248" s="6" t="str">
        <f>"46112022102510413623557"</f>
        <v>46112022102510413623557</v>
      </c>
      <c r="C248" s="6" t="s">
        <v>8</v>
      </c>
      <c r="D248" s="6" t="str">
        <f>"曹战杰"</f>
        <v>曹战杰</v>
      </c>
    </row>
    <row r="249" spans="1:4" s="1" customFormat="1" ht="30" customHeight="1">
      <c r="A249" s="6">
        <v>247</v>
      </c>
      <c r="B249" s="6" t="str">
        <f>"46112022102510470923580"</f>
        <v>46112022102510470923580</v>
      </c>
      <c r="C249" s="6" t="s">
        <v>8</v>
      </c>
      <c r="D249" s="6" t="str">
        <f>"陈斌"</f>
        <v>陈斌</v>
      </c>
    </row>
    <row r="250" spans="1:4" s="1" customFormat="1" ht="30" customHeight="1">
      <c r="A250" s="6">
        <v>248</v>
      </c>
      <c r="B250" s="6" t="str">
        <f>"46112022102510472423581"</f>
        <v>46112022102510472423581</v>
      </c>
      <c r="C250" s="6" t="s">
        <v>8</v>
      </c>
      <c r="D250" s="6" t="str">
        <f>"蒙威任"</f>
        <v>蒙威任</v>
      </c>
    </row>
    <row r="251" spans="1:4" s="1" customFormat="1" ht="30" customHeight="1">
      <c r="A251" s="6">
        <v>249</v>
      </c>
      <c r="B251" s="6" t="str">
        <f>"46112022102510512423597"</f>
        <v>46112022102510512423597</v>
      </c>
      <c r="C251" s="6" t="s">
        <v>8</v>
      </c>
      <c r="D251" s="6" t="str">
        <f>"李开"</f>
        <v>李开</v>
      </c>
    </row>
    <row r="252" spans="1:4" s="1" customFormat="1" ht="30" customHeight="1">
      <c r="A252" s="6">
        <v>250</v>
      </c>
      <c r="B252" s="6" t="str">
        <f>"46112022102510581723624"</f>
        <v>46112022102510581723624</v>
      </c>
      <c r="C252" s="6" t="s">
        <v>8</v>
      </c>
      <c r="D252" s="6" t="str">
        <f>"符昱耿"</f>
        <v>符昱耿</v>
      </c>
    </row>
    <row r="253" spans="1:4" s="1" customFormat="1" ht="30" customHeight="1">
      <c r="A253" s="6">
        <v>251</v>
      </c>
      <c r="B253" s="6" t="str">
        <f>"46112022102511005423640"</f>
        <v>46112022102511005423640</v>
      </c>
      <c r="C253" s="6" t="s">
        <v>8</v>
      </c>
      <c r="D253" s="6" t="str">
        <f>"周明海"</f>
        <v>周明海</v>
      </c>
    </row>
    <row r="254" spans="1:4" s="1" customFormat="1" ht="30" customHeight="1">
      <c r="A254" s="6">
        <v>252</v>
      </c>
      <c r="B254" s="6" t="str">
        <f>"46112022102511032323651"</f>
        <v>46112022102511032323651</v>
      </c>
      <c r="C254" s="6" t="s">
        <v>8</v>
      </c>
      <c r="D254" s="6" t="str">
        <f>"曾燕霜"</f>
        <v>曾燕霜</v>
      </c>
    </row>
    <row r="255" spans="1:4" s="1" customFormat="1" ht="30" customHeight="1">
      <c r="A255" s="6">
        <v>253</v>
      </c>
      <c r="B255" s="6" t="str">
        <f>"46112022102511072923663"</f>
        <v>46112022102511072923663</v>
      </c>
      <c r="C255" s="6" t="s">
        <v>8</v>
      </c>
      <c r="D255" s="6" t="str">
        <f>"陈子婷"</f>
        <v>陈子婷</v>
      </c>
    </row>
    <row r="256" spans="1:4" s="1" customFormat="1" ht="30" customHeight="1">
      <c r="A256" s="6">
        <v>254</v>
      </c>
      <c r="B256" s="6" t="str">
        <f>"46112022102511154023693"</f>
        <v>46112022102511154023693</v>
      </c>
      <c r="C256" s="6" t="s">
        <v>8</v>
      </c>
      <c r="D256" s="6" t="str">
        <f>"田积明"</f>
        <v>田积明</v>
      </c>
    </row>
    <row r="257" spans="1:4" s="1" customFormat="1" ht="30" customHeight="1">
      <c r="A257" s="6">
        <v>255</v>
      </c>
      <c r="B257" s="6" t="str">
        <f>"46112022102511164823695"</f>
        <v>46112022102511164823695</v>
      </c>
      <c r="C257" s="6" t="s">
        <v>8</v>
      </c>
      <c r="D257" s="6" t="str">
        <f>"黄敏洪"</f>
        <v>黄敏洪</v>
      </c>
    </row>
    <row r="258" spans="1:4" s="1" customFormat="1" ht="30" customHeight="1">
      <c r="A258" s="6">
        <v>256</v>
      </c>
      <c r="B258" s="6" t="str">
        <f>"46112022102511191123705"</f>
        <v>46112022102511191123705</v>
      </c>
      <c r="C258" s="6" t="s">
        <v>8</v>
      </c>
      <c r="D258" s="6" t="str">
        <f>"卓怀刚"</f>
        <v>卓怀刚</v>
      </c>
    </row>
    <row r="259" spans="1:4" s="1" customFormat="1" ht="30" customHeight="1">
      <c r="A259" s="6">
        <v>257</v>
      </c>
      <c r="B259" s="6" t="str">
        <f>"46112022102511214523720"</f>
        <v>46112022102511214523720</v>
      </c>
      <c r="C259" s="6" t="s">
        <v>8</v>
      </c>
      <c r="D259" s="6" t="str">
        <f>"符玉珏"</f>
        <v>符玉珏</v>
      </c>
    </row>
    <row r="260" spans="1:4" s="1" customFormat="1" ht="30" customHeight="1">
      <c r="A260" s="6">
        <v>258</v>
      </c>
      <c r="B260" s="6" t="str">
        <f>"46112022102511295723743"</f>
        <v>46112022102511295723743</v>
      </c>
      <c r="C260" s="6" t="s">
        <v>8</v>
      </c>
      <c r="D260" s="6" t="str">
        <f>"梁安铭"</f>
        <v>梁安铭</v>
      </c>
    </row>
    <row r="261" spans="1:4" s="1" customFormat="1" ht="30" customHeight="1">
      <c r="A261" s="6">
        <v>259</v>
      </c>
      <c r="B261" s="6" t="str">
        <f>"46112022102511390323771"</f>
        <v>46112022102511390323771</v>
      </c>
      <c r="C261" s="6" t="s">
        <v>8</v>
      </c>
      <c r="D261" s="6" t="str">
        <f>"叶仪薇"</f>
        <v>叶仪薇</v>
      </c>
    </row>
    <row r="262" spans="1:4" s="1" customFormat="1" ht="30" customHeight="1">
      <c r="A262" s="6">
        <v>260</v>
      </c>
      <c r="B262" s="6" t="str">
        <f>"46112022102511394923774"</f>
        <v>46112022102511394923774</v>
      </c>
      <c r="C262" s="6" t="s">
        <v>8</v>
      </c>
      <c r="D262" s="6" t="str">
        <f>"王彦军"</f>
        <v>王彦军</v>
      </c>
    </row>
    <row r="263" spans="1:4" s="1" customFormat="1" ht="30" customHeight="1">
      <c r="A263" s="6">
        <v>261</v>
      </c>
      <c r="B263" s="6" t="str">
        <f>"46112022102511403023777"</f>
        <v>46112022102511403023777</v>
      </c>
      <c r="C263" s="6" t="s">
        <v>8</v>
      </c>
      <c r="D263" s="6" t="str">
        <f>"符凤姿"</f>
        <v>符凤姿</v>
      </c>
    </row>
    <row r="264" spans="1:4" s="1" customFormat="1" ht="30" customHeight="1">
      <c r="A264" s="6">
        <v>262</v>
      </c>
      <c r="B264" s="6" t="str">
        <f>"46112022102511411823780"</f>
        <v>46112022102511411823780</v>
      </c>
      <c r="C264" s="6" t="s">
        <v>8</v>
      </c>
      <c r="D264" s="6" t="str">
        <f>"林诗贤"</f>
        <v>林诗贤</v>
      </c>
    </row>
    <row r="265" spans="1:4" s="1" customFormat="1" ht="30" customHeight="1">
      <c r="A265" s="6">
        <v>263</v>
      </c>
      <c r="B265" s="6" t="str">
        <f>"46112022102511412423781"</f>
        <v>46112022102511412423781</v>
      </c>
      <c r="C265" s="6" t="s">
        <v>8</v>
      </c>
      <c r="D265" s="6" t="str">
        <f>"潘仲"</f>
        <v>潘仲</v>
      </c>
    </row>
    <row r="266" spans="1:4" s="1" customFormat="1" ht="30" customHeight="1">
      <c r="A266" s="6">
        <v>264</v>
      </c>
      <c r="B266" s="6" t="str">
        <f>"46112022102511475123812"</f>
        <v>46112022102511475123812</v>
      </c>
      <c r="C266" s="6" t="s">
        <v>8</v>
      </c>
      <c r="D266" s="6" t="str">
        <f>"陈申演"</f>
        <v>陈申演</v>
      </c>
    </row>
    <row r="267" spans="1:4" s="1" customFormat="1" ht="30" customHeight="1">
      <c r="A267" s="6">
        <v>265</v>
      </c>
      <c r="B267" s="6" t="str">
        <f>"46112022102511515623825"</f>
        <v>46112022102511515623825</v>
      </c>
      <c r="C267" s="6" t="s">
        <v>8</v>
      </c>
      <c r="D267" s="6" t="str">
        <f>"曾翔"</f>
        <v>曾翔</v>
      </c>
    </row>
    <row r="268" spans="1:4" s="1" customFormat="1" ht="30" customHeight="1">
      <c r="A268" s="6">
        <v>266</v>
      </c>
      <c r="B268" s="6" t="str">
        <f>"46112022102511554823840"</f>
        <v>46112022102511554823840</v>
      </c>
      <c r="C268" s="6" t="s">
        <v>8</v>
      </c>
      <c r="D268" s="6" t="str">
        <f>"王秀云"</f>
        <v>王秀云</v>
      </c>
    </row>
    <row r="269" spans="1:4" s="1" customFormat="1" ht="30" customHeight="1">
      <c r="A269" s="6">
        <v>267</v>
      </c>
      <c r="B269" s="6" t="str">
        <f>"46112022102512244223927"</f>
        <v>46112022102512244223927</v>
      </c>
      <c r="C269" s="6" t="s">
        <v>8</v>
      </c>
      <c r="D269" s="6" t="str">
        <f>"吴宇"</f>
        <v>吴宇</v>
      </c>
    </row>
    <row r="270" spans="1:4" s="1" customFormat="1" ht="30" customHeight="1">
      <c r="A270" s="6">
        <v>268</v>
      </c>
      <c r="B270" s="6" t="str">
        <f>"46112022102512384023970"</f>
        <v>46112022102512384023970</v>
      </c>
      <c r="C270" s="6" t="s">
        <v>8</v>
      </c>
      <c r="D270" s="6" t="str">
        <f>"贺晓昆"</f>
        <v>贺晓昆</v>
      </c>
    </row>
    <row r="271" spans="1:4" s="1" customFormat="1" ht="30" customHeight="1">
      <c r="A271" s="6">
        <v>269</v>
      </c>
      <c r="B271" s="6" t="str">
        <f>"46112022102512435623986"</f>
        <v>46112022102512435623986</v>
      </c>
      <c r="C271" s="6" t="s">
        <v>8</v>
      </c>
      <c r="D271" s="6" t="str">
        <f>"林园"</f>
        <v>林园</v>
      </c>
    </row>
    <row r="272" spans="1:4" s="1" customFormat="1" ht="30" customHeight="1">
      <c r="A272" s="6">
        <v>270</v>
      </c>
      <c r="B272" s="6" t="str">
        <f>"46112022102513032024041"</f>
        <v>46112022102513032024041</v>
      </c>
      <c r="C272" s="6" t="s">
        <v>8</v>
      </c>
      <c r="D272" s="6" t="str">
        <f>"查杨科"</f>
        <v>查杨科</v>
      </c>
    </row>
    <row r="273" spans="1:4" s="1" customFormat="1" ht="30" customHeight="1">
      <c r="A273" s="6">
        <v>271</v>
      </c>
      <c r="B273" s="6" t="str">
        <f>"46112022102513222624086"</f>
        <v>46112022102513222624086</v>
      </c>
      <c r="C273" s="6" t="s">
        <v>8</v>
      </c>
      <c r="D273" s="6" t="str">
        <f>"梁文锐"</f>
        <v>梁文锐</v>
      </c>
    </row>
    <row r="274" spans="1:4" s="1" customFormat="1" ht="30" customHeight="1">
      <c r="A274" s="6">
        <v>272</v>
      </c>
      <c r="B274" s="6" t="str">
        <f>"46112022102513360124115"</f>
        <v>46112022102513360124115</v>
      </c>
      <c r="C274" s="6" t="s">
        <v>8</v>
      </c>
      <c r="D274" s="6" t="str">
        <f>"符方方"</f>
        <v>符方方</v>
      </c>
    </row>
    <row r="275" spans="1:4" s="1" customFormat="1" ht="30" customHeight="1">
      <c r="A275" s="6">
        <v>273</v>
      </c>
      <c r="B275" s="6" t="str">
        <f>"46112022102513492424139"</f>
        <v>46112022102513492424139</v>
      </c>
      <c r="C275" s="6" t="s">
        <v>8</v>
      </c>
      <c r="D275" s="6" t="str">
        <f>"郑天兴"</f>
        <v>郑天兴</v>
      </c>
    </row>
    <row r="276" spans="1:4" s="1" customFormat="1" ht="30" customHeight="1">
      <c r="A276" s="6">
        <v>274</v>
      </c>
      <c r="B276" s="6" t="str">
        <f>"46112022102513555524150"</f>
        <v>46112022102513555524150</v>
      </c>
      <c r="C276" s="6" t="s">
        <v>8</v>
      </c>
      <c r="D276" s="6" t="str">
        <f>"陈文广"</f>
        <v>陈文广</v>
      </c>
    </row>
    <row r="277" spans="1:4" s="1" customFormat="1" ht="30" customHeight="1">
      <c r="A277" s="6">
        <v>275</v>
      </c>
      <c r="B277" s="6" t="str">
        <f>"46112022102514012724160"</f>
        <v>46112022102514012724160</v>
      </c>
      <c r="C277" s="6" t="s">
        <v>8</v>
      </c>
      <c r="D277" s="6" t="str">
        <f>"刘成合"</f>
        <v>刘成合</v>
      </c>
    </row>
    <row r="278" spans="1:4" s="1" customFormat="1" ht="30" customHeight="1">
      <c r="A278" s="6">
        <v>276</v>
      </c>
      <c r="B278" s="6" t="str">
        <f>"46112022102514060824164"</f>
        <v>46112022102514060824164</v>
      </c>
      <c r="C278" s="6" t="s">
        <v>8</v>
      </c>
      <c r="D278" s="6" t="str">
        <f>"赵日凡"</f>
        <v>赵日凡</v>
      </c>
    </row>
    <row r="279" spans="1:4" s="1" customFormat="1" ht="30" customHeight="1">
      <c r="A279" s="6">
        <v>277</v>
      </c>
      <c r="B279" s="6" t="str">
        <f>"46112022102514075324170"</f>
        <v>46112022102514075324170</v>
      </c>
      <c r="C279" s="6" t="s">
        <v>8</v>
      </c>
      <c r="D279" s="6" t="str">
        <f>"许小艳"</f>
        <v>许小艳</v>
      </c>
    </row>
    <row r="280" spans="1:4" s="1" customFormat="1" ht="30" customHeight="1">
      <c r="A280" s="6">
        <v>278</v>
      </c>
      <c r="B280" s="6" t="str">
        <f>"46112022102514322024252"</f>
        <v>46112022102514322024252</v>
      </c>
      <c r="C280" s="6" t="s">
        <v>8</v>
      </c>
      <c r="D280" s="6" t="str">
        <f>"陈鹏"</f>
        <v>陈鹏</v>
      </c>
    </row>
    <row r="281" spans="1:4" s="1" customFormat="1" ht="30" customHeight="1">
      <c r="A281" s="6">
        <v>279</v>
      </c>
      <c r="B281" s="6" t="str">
        <f>"46112022102514423724287"</f>
        <v>46112022102514423724287</v>
      </c>
      <c r="C281" s="6" t="s">
        <v>8</v>
      </c>
      <c r="D281" s="6" t="str">
        <f>"邓润杰"</f>
        <v>邓润杰</v>
      </c>
    </row>
    <row r="282" spans="1:4" s="1" customFormat="1" ht="30" customHeight="1">
      <c r="A282" s="6">
        <v>280</v>
      </c>
      <c r="B282" s="6" t="str">
        <f>"46112022102514425824291"</f>
        <v>46112022102514425824291</v>
      </c>
      <c r="C282" s="6" t="s">
        <v>8</v>
      </c>
      <c r="D282" s="6" t="str">
        <f>"辜铄惟"</f>
        <v>辜铄惟</v>
      </c>
    </row>
    <row r="283" spans="1:4" s="1" customFormat="1" ht="30" customHeight="1">
      <c r="A283" s="6">
        <v>281</v>
      </c>
      <c r="B283" s="6" t="str">
        <f>"46112022102515173824426"</f>
        <v>46112022102515173824426</v>
      </c>
      <c r="C283" s="6" t="s">
        <v>8</v>
      </c>
      <c r="D283" s="6" t="str">
        <f>"吴宏健"</f>
        <v>吴宏健</v>
      </c>
    </row>
    <row r="284" spans="1:4" s="1" customFormat="1" ht="30" customHeight="1">
      <c r="A284" s="6">
        <v>282</v>
      </c>
      <c r="B284" s="6" t="str">
        <f>"46112022102515551624565"</f>
        <v>46112022102515551624565</v>
      </c>
      <c r="C284" s="6" t="s">
        <v>8</v>
      </c>
      <c r="D284" s="6" t="str">
        <f>"曾俞惠"</f>
        <v>曾俞惠</v>
      </c>
    </row>
    <row r="285" spans="1:4" s="1" customFormat="1" ht="30" customHeight="1">
      <c r="A285" s="6">
        <v>283</v>
      </c>
      <c r="B285" s="6" t="str">
        <f>"46112022102515580824578"</f>
        <v>46112022102515580824578</v>
      </c>
      <c r="C285" s="6" t="s">
        <v>8</v>
      </c>
      <c r="D285" s="6" t="str">
        <f>"陈淑金"</f>
        <v>陈淑金</v>
      </c>
    </row>
    <row r="286" spans="1:4" s="1" customFormat="1" ht="30" customHeight="1">
      <c r="A286" s="6">
        <v>284</v>
      </c>
      <c r="B286" s="6" t="str">
        <f>"46112022102516032924598"</f>
        <v>46112022102516032924598</v>
      </c>
      <c r="C286" s="6" t="s">
        <v>8</v>
      </c>
      <c r="D286" s="6" t="str">
        <f>"马昌林"</f>
        <v>马昌林</v>
      </c>
    </row>
    <row r="287" spans="1:4" s="1" customFormat="1" ht="30" customHeight="1">
      <c r="A287" s="6">
        <v>285</v>
      </c>
      <c r="B287" s="6" t="str">
        <f>"46112022102516073924618"</f>
        <v>46112022102516073924618</v>
      </c>
      <c r="C287" s="6" t="s">
        <v>8</v>
      </c>
      <c r="D287" s="6" t="str">
        <f>"郑君业"</f>
        <v>郑君业</v>
      </c>
    </row>
    <row r="288" spans="1:4" s="1" customFormat="1" ht="30" customHeight="1">
      <c r="A288" s="6">
        <v>286</v>
      </c>
      <c r="B288" s="6" t="str">
        <f>"46112022102516115824640"</f>
        <v>46112022102516115824640</v>
      </c>
      <c r="C288" s="6" t="s">
        <v>8</v>
      </c>
      <c r="D288" s="6" t="str">
        <f>"张乃玲"</f>
        <v>张乃玲</v>
      </c>
    </row>
    <row r="289" spans="1:4" s="1" customFormat="1" ht="30" customHeight="1">
      <c r="A289" s="6">
        <v>287</v>
      </c>
      <c r="B289" s="6" t="str">
        <f>"46112022102516150224651"</f>
        <v>46112022102516150224651</v>
      </c>
      <c r="C289" s="6" t="s">
        <v>8</v>
      </c>
      <c r="D289" s="6" t="str">
        <f>"林米"</f>
        <v>林米</v>
      </c>
    </row>
    <row r="290" spans="1:4" s="1" customFormat="1" ht="30" customHeight="1">
      <c r="A290" s="6">
        <v>288</v>
      </c>
      <c r="B290" s="6" t="str">
        <f>"46112022102516175524661"</f>
        <v>46112022102516175524661</v>
      </c>
      <c r="C290" s="6" t="s">
        <v>8</v>
      </c>
      <c r="D290" s="6" t="str">
        <f>"梁卓峰"</f>
        <v>梁卓峰</v>
      </c>
    </row>
    <row r="291" spans="1:4" s="1" customFormat="1" ht="30" customHeight="1">
      <c r="A291" s="6">
        <v>289</v>
      </c>
      <c r="B291" s="6" t="str">
        <f>"46112022102516281524693"</f>
        <v>46112022102516281524693</v>
      </c>
      <c r="C291" s="6" t="s">
        <v>8</v>
      </c>
      <c r="D291" s="6" t="str">
        <f>"吴立"</f>
        <v>吴立</v>
      </c>
    </row>
    <row r="292" spans="1:4" s="1" customFormat="1" ht="30" customHeight="1">
      <c r="A292" s="6">
        <v>290</v>
      </c>
      <c r="B292" s="6" t="str">
        <f>"46112022102516283324694"</f>
        <v>46112022102516283324694</v>
      </c>
      <c r="C292" s="6" t="s">
        <v>8</v>
      </c>
      <c r="D292" s="6" t="str">
        <f>"吴清俊"</f>
        <v>吴清俊</v>
      </c>
    </row>
    <row r="293" spans="1:4" s="1" customFormat="1" ht="30" customHeight="1">
      <c r="A293" s="6">
        <v>291</v>
      </c>
      <c r="B293" s="6" t="str">
        <f>"46112022102516350424718"</f>
        <v>46112022102516350424718</v>
      </c>
      <c r="C293" s="6" t="s">
        <v>8</v>
      </c>
      <c r="D293" s="6" t="str">
        <f>"吴开吉"</f>
        <v>吴开吉</v>
      </c>
    </row>
    <row r="294" spans="1:4" s="1" customFormat="1" ht="30" customHeight="1">
      <c r="A294" s="6">
        <v>292</v>
      </c>
      <c r="B294" s="6" t="str">
        <f>"46112022102516365324723"</f>
        <v>46112022102516365324723</v>
      </c>
      <c r="C294" s="6" t="s">
        <v>8</v>
      </c>
      <c r="D294" s="6" t="str">
        <f>"吴光灵"</f>
        <v>吴光灵</v>
      </c>
    </row>
    <row r="295" spans="1:4" s="1" customFormat="1" ht="30" customHeight="1">
      <c r="A295" s="6">
        <v>293</v>
      </c>
      <c r="B295" s="6" t="str">
        <f>"46112022102516391524733"</f>
        <v>46112022102516391524733</v>
      </c>
      <c r="C295" s="6" t="s">
        <v>8</v>
      </c>
      <c r="D295" s="6" t="str">
        <f>"孙日辉"</f>
        <v>孙日辉</v>
      </c>
    </row>
    <row r="296" spans="1:4" s="1" customFormat="1" ht="30" customHeight="1">
      <c r="A296" s="6">
        <v>294</v>
      </c>
      <c r="B296" s="6" t="str">
        <f>"46112022102516445624752"</f>
        <v>46112022102516445624752</v>
      </c>
      <c r="C296" s="6" t="s">
        <v>8</v>
      </c>
      <c r="D296" s="6" t="str">
        <f>"周俊仿"</f>
        <v>周俊仿</v>
      </c>
    </row>
    <row r="297" spans="1:4" s="1" customFormat="1" ht="30" customHeight="1">
      <c r="A297" s="6">
        <v>295</v>
      </c>
      <c r="B297" s="6" t="str">
        <f>"46112022102516531424785"</f>
        <v>46112022102516531424785</v>
      </c>
      <c r="C297" s="6" t="s">
        <v>8</v>
      </c>
      <c r="D297" s="6" t="str">
        <f>"杨越"</f>
        <v>杨越</v>
      </c>
    </row>
    <row r="298" spans="1:4" s="1" customFormat="1" ht="30" customHeight="1">
      <c r="A298" s="6">
        <v>296</v>
      </c>
      <c r="B298" s="6" t="str">
        <f>"46112022102517074224831"</f>
        <v>46112022102517074224831</v>
      </c>
      <c r="C298" s="6" t="s">
        <v>8</v>
      </c>
      <c r="D298" s="6" t="str">
        <f>"孙云"</f>
        <v>孙云</v>
      </c>
    </row>
    <row r="299" spans="1:4" s="1" customFormat="1" ht="30" customHeight="1">
      <c r="A299" s="6">
        <v>297</v>
      </c>
      <c r="B299" s="6" t="str">
        <f>"46112022102517124124853"</f>
        <v>46112022102517124124853</v>
      </c>
      <c r="C299" s="6" t="s">
        <v>8</v>
      </c>
      <c r="D299" s="6" t="str">
        <f>"王和高"</f>
        <v>王和高</v>
      </c>
    </row>
    <row r="300" spans="1:4" s="1" customFormat="1" ht="30" customHeight="1">
      <c r="A300" s="6">
        <v>298</v>
      </c>
      <c r="B300" s="6" t="str">
        <f>"46112022102517304224914"</f>
        <v>46112022102517304224914</v>
      </c>
      <c r="C300" s="6" t="s">
        <v>8</v>
      </c>
      <c r="D300" s="6" t="str">
        <f>"王元娟"</f>
        <v>王元娟</v>
      </c>
    </row>
    <row r="301" spans="1:4" s="1" customFormat="1" ht="30" customHeight="1">
      <c r="A301" s="6">
        <v>299</v>
      </c>
      <c r="B301" s="6" t="str">
        <f>"46112022102517364624937"</f>
        <v>46112022102517364624937</v>
      </c>
      <c r="C301" s="6" t="s">
        <v>8</v>
      </c>
      <c r="D301" s="6" t="str">
        <f>"王树凯"</f>
        <v>王树凯</v>
      </c>
    </row>
    <row r="302" spans="1:4" s="1" customFormat="1" ht="30" customHeight="1">
      <c r="A302" s="6">
        <v>300</v>
      </c>
      <c r="B302" s="6" t="str">
        <f>"46112022102517444924966"</f>
        <v>46112022102517444924966</v>
      </c>
      <c r="C302" s="6" t="s">
        <v>8</v>
      </c>
      <c r="D302" s="6" t="str">
        <f>"彭轩睿"</f>
        <v>彭轩睿</v>
      </c>
    </row>
    <row r="303" spans="1:4" s="1" customFormat="1" ht="30" customHeight="1">
      <c r="A303" s="6">
        <v>301</v>
      </c>
      <c r="B303" s="6" t="str">
        <f>"46112022102518060925003"</f>
        <v>46112022102518060925003</v>
      </c>
      <c r="C303" s="6" t="s">
        <v>8</v>
      </c>
      <c r="D303" s="6" t="str">
        <f>"赵晓宇"</f>
        <v>赵晓宇</v>
      </c>
    </row>
    <row r="304" spans="1:4" s="1" customFormat="1" ht="30" customHeight="1">
      <c r="A304" s="6">
        <v>302</v>
      </c>
      <c r="B304" s="6" t="str">
        <f>"46112022102518120925014"</f>
        <v>46112022102518120925014</v>
      </c>
      <c r="C304" s="6" t="s">
        <v>8</v>
      </c>
      <c r="D304" s="6" t="str">
        <f>"王家兴"</f>
        <v>王家兴</v>
      </c>
    </row>
    <row r="305" spans="1:4" s="1" customFormat="1" ht="30" customHeight="1">
      <c r="A305" s="6">
        <v>303</v>
      </c>
      <c r="B305" s="6" t="str">
        <f>"46112022102518155525018"</f>
        <v>46112022102518155525018</v>
      </c>
      <c r="C305" s="6" t="s">
        <v>8</v>
      </c>
      <c r="D305" s="6" t="str">
        <f>"李明望"</f>
        <v>李明望</v>
      </c>
    </row>
    <row r="306" spans="1:4" s="1" customFormat="1" ht="30" customHeight="1">
      <c r="A306" s="6">
        <v>304</v>
      </c>
      <c r="B306" s="6" t="str">
        <f>"46112022102518164325022"</f>
        <v>46112022102518164325022</v>
      </c>
      <c r="C306" s="6" t="s">
        <v>8</v>
      </c>
      <c r="D306" s="6" t="str">
        <f>"王春政"</f>
        <v>王春政</v>
      </c>
    </row>
    <row r="307" spans="1:4" s="1" customFormat="1" ht="30" customHeight="1">
      <c r="A307" s="6">
        <v>305</v>
      </c>
      <c r="B307" s="6" t="str">
        <f>"46112022102518332225059"</f>
        <v>46112022102518332225059</v>
      </c>
      <c r="C307" s="6" t="s">
        <v>8</v>
      </c>
      <c r="D307" s="6" t="str">
        <f>"叶漠龙"</f>
        <v>叶漠龙</v>
      </c>
    </row>
    <row r="308" spans="1:4" s="1" customFormat="1" ht="30" customHeight="1">
      <c r="A308" s="6">
        <v>306</v>
      </c>
      <c r="B308" s="6" t="str">
        <f>"46112022102518555325092"</f>
        <v>46112022102518555325092</v>
      </c>
      <c r="C308" s="6" t="s">
        <v>8</v>
      </c>
      <c r="D308" s="6" t="str">
        <f>"钟克诚"</f>
        <v>钟克诚</v>
      </c>
    </row>
    <row r="309" spans="1:4" s="1" customFormat="1" ht="30" customHeight="1">
      <c r="A309" s="6">
        <v>307</v>
      </c>
      <c r="B309" s="6" t="str">
        <f>"46112022102518581825099"</f>
        <v>46112022102518581825099</v>
      </c>
      <c r="C309" s="6" t="s">
        <v>8</v>
      </c>
      <c r="D309" s="6" t="str">
        <f>"葛葳"</f>
        <v>葛葳</v>
      </c>
    </row>
    <row r="310" spans="1:4" s="1" customFormat="1" ht="30" customHeight="1">
      <c r="A310" s="6">
        <v>308</v>
      </c>
      <c r="B310" s="6" t="str">
        <f>"46112022102519024525110"</f>
        <v>46112022102519024525110</v>
      </c>
      <c r="C310" s="6" t="s">
        <v>8</v>
      </c>
      <c r="D310" s="6" t="str">
        <f>"黄海莲"</f>
        <v>黄海莲</v>
      </c>
    </row>
    <row r="311" spans="1:4" s="1" customFormat="1" ht="30" customHeight="1">
      <c r="A311" s="6">
        <v>309</v>
      </c>
      <c r="B311" s="6" t="str">
        <f>"46112022102519124825124"</f>
        <v>46112022102519124825124</v>
      </c>
      <c r="C311" s="6" t="s">
        <v>8</v>
      </c>
      <c r="D311" s="6" t="str">
        <f>"苏会胜"</f>
        <v>苏会胜</v>
      </c>
    </row>
    <row r="312" spans="1:4" s="1" customFormat="1" ht="30" customHeight="1">
      <c r="A312" s="6">
        <v>310</v>
      </c>
      <c r="B312" s="6" t="str">
        <f>"46112022102519192225149"</f>
        <v>46112022102519192225149</v>
      </c>
      <c r="C312" s="6" t="s">
        <v>8</v>
      </c>
      <c r="D312" s="6" t="str">
        <f>"何承良"</f>
        <v>何承良</v>
      </c>
    </row>
    <row r="313" spans="1:4" s="1" customFormat="1" ht="30" customHeight="1">
      <c r="A313" s="6">
        <v>311</v>
      </c>
      <c r="B313" s="6" t="str">
        <f>"46112022102519205225155"</f>
        <v>46112022102519205225155</v>
      </c>
      <c r="C313" s="6" t="s">
        <v>8</v>
      </c>
      <c r="D313" s="6" t="str">
        <f>"王彬"</f>
        <v>王彬</v>
      </c>
    </row>
    <row r="314" spans="1:4" s="1" customFormat="1" ht="30" customHeight="1">
      <c r="A314" s="6">
        <v>312</v>
      </c>
      <c r="B314" s="6" t="str">
        <f>"46112022102519281725170"</f>
        <v>46112022102519281725170</v>
      </c>
      <c r="C314" s="6" t="s">
        <v>8</v>
      </c>
      <c r="D314" s="6" t="str">
        <f>"陈博强"</f>
        <v>陈博强</v>
      </c>
    </row>
    <row r="315" spans="1:4" s="1" customFormat="1" ht="30" customHeight="1">
      <c r="A315" s="6">
        <v>313</v>
      </c>
      <c r="B315" s="6" t="str">
        <f>"46112022102519471325228"</f>
        <v>46112022102519471325228</v>
      </c>
      <c r="C315" s="6" t="s">
        <v>8</v>
      </c>
      <c r="D315" s="6" t="str">
        <f>"林俊丞"</f>
        <v>林俊丞</v>
      </c>
    </row>
    <row r="316" spans="1:4" s="1" customFormat="1" ht="30" customHeight="1">
      <c r="A316" s="6">
        <v>314</v>
      </c>
      <c r="B316" s="6" t="str">
        <f>"46112022102519571725264"</f>
        <v>46112022102519571725264</v>
      </c>
      <c r="C316" s="6" t="s">
        <v>8</v>
      </c>
      <c r="D316" s="6" t="str">
        <f>"陈业鹏"</f>
        <v>陈业鹏</v>
      </c>
    </row>
    <row r="317" spans="1:4" s="1" customFormat="1" ht="30" customHeight="1">
      <c r="A317" s="6">
        <v>315</v>
      </c>
      <c r="B317" s="6" t="str">
        <f>"46112022102519594325271"</f>
        <v>46112022102519594325271</v>
      </c>
      <c r="C317" s="6" t="s">
        <v>8</v>
      </c>
      <c r="D317" s="6" t="str">
        <f>"陈枫艳"</f>
        <v>陈枫艳</v>
      </c>
    </row>
    <row r="318" spans="1:4" s="1" customFormat="1" ht="30" customHeight="1">
      <c r="A318" s="6">
        <v>316</v>
      </c>
      <c r="B318" s="6" t="str">
        <f>"46112022102520015525283"</f>
        <v>46112022102520015525283</v>
      </c>
      <c r="C318" s="6" t="s">
        <v>8</v>
      </c>
      <c r="D318" s="6" t="str">
        <f>"许环伟"</f>
        <v>许环伟</v>
      </c>
    </row>
    <row r="319" spans="1:4" s="1" customFormat="1" ht="30" customHeight="1">
      <c r="A319" s="6">
        <v>317</v>
      </c>
      <c r="B319" s="6" t="str">
        <f>"46112022102520114325307"</f>
        <v>46112022102520114325307</v>
      </c>
      <c r="C319" s="6" t="s">
        <v>8</v>
      </c>
      <c r="D319" s="6" t="str">
        <f>"陈泰洋"</f>
        <v>陈泰洋</v>
      </c>
    </row>
    <row r="320" spans="1:4" s="1" customFormat="1" ht="30" customHeight="1">
      <c r="A320" s="6">
        <v>318</v>
      </c>
      <c r="B320" s="6" t="str">
        <f>"46112022102520330325384"</f>
        <v>46112022102520330325384</v>
      </c>
      <c r="C320" s="6" t="s">
        <v>8</v>
      </c>
      <c r="D320" s="6" t="str">
        <f>"林作厚"</f>
        <v>林作厚</v>
      </c>
    </row>
    <row r="321" spans="1:4" s="1" customFormat="1" ht="30" customHeight="1">
      <c r="A321" s="6">
        <v>319</v>
      </c>
      <c r="B321" s="6" t="str">
        <f>"46112022102520555025444"</f>
        <v>46112022102520555025444</v>
      </c>
      <c r="C321" s="6" t="s">
        <v>8</v>
      </c>
      <c r="D321" s="6" t="str">
        <f>"曾维广"</f>
        <v>曾维广</v>
      </c>
    </row>
    <row r="322" spans="1:4" s="1" customFormat="1" ht="30" customHeight="1">
      <c r="A322" s="6">
        <v>320</v>
      </c>
      <c r="B322" s="6" t="str">
        <f>"46112022102521200525545"</f>
        <v>46112022102521200525545</v>
      </c>
      <c r="C322" s="6" t="s">
        <v>8</v>
      </c>
      <c r="D322" s="6" t="str">
        <f>"林拥书"</f>
        <v>林拥书</v>
      </c>
    </row>
    <row r="323" spans="1:4" s="1" customFormat="1" ht="30" customHeight="1">
      <c r="A323" s="6">
        <v>321</v>
      </c>
      <c r="B323" s="6" t="str">
        <f>"46112022102521423325632"</f>
        <v>46112022102521423325632</v>
      </c>
      <c r="C323" s="6" t="s">
        <v>8</v>
      </c>
      <c r="D323" s="6" t="str">
        <f>"林明明"</f>
        <v>林明明</v>
      </c>
    </row>
    <row r="324" spans="1:4" s="1" customFormat="1" ht="30" customHeight="1">
      <c r="A324" s="6">
        <v>322</v>
      </c>
      <c r="B324" s="6" t="str">
        <f>"46112022102521470925654"</f>
        <v>46112022102521470925654</v>
      </c>
      <c r="C324" s="6" t="s">
        <v>8</v>
      </c>
      <c r="D324" s="6" t="str">
        <f>"文名"</f>
        <v>文名</v>
      </c>
    </row>
    <row r="325" spans="1:4" s="1" customFormat="1" ht="30" customHeight="1">
      <c r="A325" s="6">
        <v>323</v>
      </c>
      <c r="B325" s="6" t="str">
        <f>"46112022102522183025744"</f>
        <v>46112022102522183025744</v>
      </c>
      <c r="C325" s="6" t="s">
        <v>8</v>
      </c>
      <c r="D325" s="6" t="str">
        <f>"何俊蔚"</f>
        <v>何俊蔚</v>
      </c>
    </row>
    <row r="326" spans="1:4" s="1" customFormat="1" ht="30" customHeight="1">
      <c r="A326" s="6">
        <v>324</v>
      </c>
      <c r="B326" s="6" t="str">
        <f>"46112022102523064225870"</f>
        <v>46112022102523064225870</v>
      </c>
      <c r="C326" s="6" t="s">
        <v>8</v>
      </c>
      <c r="D326" s="6" t="str">
        <f>"王巧升"</f>
        <v>王巧升</v>
      </c>
    </row>
    <row r="327" spans="1:4" s="1" customFormat="1" ht="30" customHeight="1">
      <c r="A327" s="6">
        <v>325</v>
      </c>
      <c r="B327" s="6" t="str">
        <f>"46112022102523431725951"</f>
        <v>46112022102523431725951</v>
      </c>
      <c r="C327" s="6" t="s">
        <v>8</v>
      </c>
      <c r="D327" s="6" t="str">
        <f>"李俊宏"</f>
        <v>李俊宏</v>
      </c>
    </row>
    <row r="328" spans="1:4" s="1" customFormat="1" ht="30" customHeight="1">
      <c r="A328" s="6">
        <v>326</v>
      </c>
      <c r="B328" s="6" t="str">
        <f>"46112022102608392726076"</f>
        <v>46112022102608392726076</v>
      </c>
      <c r="C328" s="6" t="s">
        <v>8</v>
      </c>
      <c r="D328" s="6" t="str">
        <f>"杜惠妹"</f>
        <v>杜惠妹</v>
      </c>
    </row>
    <row r="329" spans="1:4" s="1" customFormat="1" ht="30" customHeight="1">
      <c r="A329" s="6">
        <v>327</v>
      </c>
      <c r="B329" s="6" t="str">
        <f>"46112022102608394926077"</f>
        <v>46112022102608394926077</v>
      </c>
      <c r="C329" s="6" t="s">
        <v>8</v>
      </c>
      <c r="D329" s="6" t="str">
        <f>"张丁"</f>
        <v>张丁</v>
      </c>
    </row>
    <row r="330" spans="1:4" s="1" customFormat="1" ht="30" customHeight="1">
      <c r="A330" s="6">
        <v>328</v>
      </c>
      <c r="B330" s="6" t="str">
        <f>"46112022102608531426097"</f>
        <v>46112022102608531426097</v>
      </c>
      <c r="C330" s="6" t="s">
        <v>8</v>
      </c>
      <c r="D330" s="6" t="str">
        <f>"谢焕晖"</f>
        <v>谢焕晖</v>
      </c>
    </row>
    <row r="331" spans="1:4" s="1" customFormat="1" ht="30" customHeight="1">
      <c r="A331" s="6">
        <v>329</v>
      </c>
      <c r="B331" s="6" t="str">
        <f>"46112022102609075726150"</f>
        <v>46112022102609075726150</v>
      </c>
      <c r="C331" s="6" t="s">
        <v>8</v>
      </c>
      <c r="D331" s="6" t="str">
        <f>"胡学敏"</f>
        <v>胡学敏</v>
      </c>
    </row>
    <row r="332" spans="1:4" s="1" customFormat="1" ht="30" customHeight="1">
      <c r="A332" s="6">
        <v>330</v>
      </c>
      <c r="B332" s="6" t="str">
        <f>"46112022102609420826285"</f>
        <v>46112022102609420826285</v>
      </c>
      <c r="C332" s="6" t="s">
        <v>8</v>
      </c>
      <c r="D332" s="6" t="str">
        <f>"陈昊"</f>
        <v>陈昊</v>
      </c>
    </row>
    <row r="333" spans="1:4" s="1" customFormat="1" ht="30" customHeight="1">
      <c r="A333" s="6">
        <v>331</v>
      </c>
      <c r="B333" s="6" t="str">
        <f>"46112022102609485126300"</f>
        <v>46112022102609485126300</v>
      </c>
      <c r="C333" s="6" t="s">
        <v>8</v>
      </c>
      <c r="D333" s="6" t="str">
        <f>"吴金娇"</f>
        <v>吴金娇</v>
      </c>
    </row>
    <row r="334" spans="1:4" s="1" customFormat="1" ht="30" customHeight="1">
      <c r="A334" s="6">
        <v>332</v>
      </c>
      <c r="B334" s="6" t="str">
        <f>"46112022102609554426321"</f>
        <v>46112022102609554426321</v>
      </c>
      <c r="C334" s="6" t="s">
        <v>8</v>
      </c>
      <c r="D334" s="6" t="str">
        <f>"韦泽涛"</f>
        <v>韦泽涛</v>
      </c>
    </row>
    <row r="335" spans="1:4" s="1" customFormat="1" ht="30" customHeight="1">
      <c r="A335" s="6">
        <v>333</v>
      </c>
      <c r="B335" s="6" t="str">
        <f>"46112022102609583526334"</f>
        <v>46112022102609583526334</v>
      </c>
      <c r="C335" s="6" t="s">
        <v>8</v>
      </c>
      <c r="D335" s="6" t="str">
        <f>"韩倩雅"</f>
        <v>韩倩雅</v>
      </c>
    </row>
    <row r="336" spans="1:4" s="1" customFormat="1" ht="30" customHeight="1">
      <c r="A336" s="6">
        <v>334</v>
      </c>
      <c r="B336" s="6" t="str">
        <f>"46112022102610192526431"</f>
        <v>46112022102610192526431</v>
      </c>
      <c r="C336" s="6" t="s">
        <v>8</v>
      </c>
      <c r="D336" s="6" t="str">
        <f>"林燕梅"</f>
        <v>林燕梅</v>
      </c>
    </row>
    <row r="337" spans="1:4" s="1" customFormat="1" ht="30" customHeight="1">
      <c r="A337" s="6">
        <v>335</v>
      </c>
      <c r="B337" s="6" t="str">
        <f>"46112022102610241826453"</f>
        <v>46112022102610241826453</v>
      </c>
      <c r="C337" s="6" t="s">
        <v>8</v>
      </c>
      <c r="D337" s="6" t="str">
        <f>"莫业文"</f>
        <v>莫业文</v>
      </c>
    </row>
    <row r="338" spans="1:4" s="1" customFormat="1" ht="30" customHeight="1">
      <c r="A338" s="6">
        <v>336</v>
      </c>
      <c r="B338" s="6" t="str">
        <f>"46112022102610465326537"</f>
        <v>46112022102610465326537</v>
      </c>
      <c r="C338" s="6" t="s">
        <v>8</v>
      </c>
      <c r="D338" s="6" t="str">
        <f>"孙加强"</f>
        <v>孙加强</v>
      </c>
    </row>
    <row r="339" spans="1:4" s="1" customFormat="1" ht="30" customHeight="1">
      <c r="A339" s="6">
        <v>337</v>
      </c>
      <c r="B339" s="6" t="str">
        <f>"46112022102611011626595"</f>
        <v>46112022102611011626595</v>
      </c>
      <c r="C339" s="6" t="s">
        <v>8</v>
      </c>
      <c r="D339" s="6" t="str">
        <f>"秦万盛"</f>
        <v>秦万盛</v>
      </c>
    </row>
    <row r="340" spans="1:4" s="1" customFormat="1" ht="30" customHeight="1">
      <c r="A340" s="6">
        <v>338</v>
      </c>
      <c r="B340" s="6" t="str">
        <f>"46112022102611225126680"</f>
        <v>46112022102611225126680</v>
      </c>
      <c r="C340" s="6" t="s">
        <v>8</v>
      </c>
      <c r="D340" s="6" t="str">
        <f>"陈川恒"</f>
        <v>陈川恒</v>
      </c>
    </row>
    <row r="341" spans="1:4" s="1" customFormat="1" ht="30" customHeight="1">
      <c r="A341" s="6">
        <v>339</v>
      </c>
      <c r="B341" s="6" t="str">
        <f>"46112022102611330926723"</f>
        <v>46112022102611330926723</v>
      </c>
      <c r="C341" s="6" t="s">
        <v>8</v>
      </c>
      <c r="D341" s="6" t="str">
        <f>"叶有景"</f>
        <v>叶有景</v>
      </c>
    </row>
    <row r="342" spans="1:4" s="1" customFormat="1" ht="30" customHeight="1">
      <c r="A342" s="6">
        <v>340</v>
      </c>
      <c r="B342" s="6" t="str">
        <f>"46112022102612035126846"</f>
        <v>46112022102612035126846</v>
      </c>
      <c r="C342" s="6" t="s">
        <v>8</v>
      </c>
      <c r="D342" s="6" t="str">
        <f>"林浩"</f>
        <v>林浩</v>
      </c>
    </row>
    <row r="343" spans="1:4" s="1" customFormat="1" ht="30" customHeight="1">
      <c r="A343" s="6">
        <v>341</v>
      </c>
      <c r="B343" s="6" t="str">
        <f>"46112022102612361926954"</f>
        <v>46112022102612361926954</v>
      </c>
      <c r="C343" s="6" t="s">
        <v>8</v>
      </c>
      <c r="D343" s="6" t="str">
        <f>"杨焱"</f>
        <v>杨焱</v>
      </c>
    </row>
    <row r="344" spans="1:4" s="1" customFormat="1" ht="30" customHeight="1">
      <c r="A344" s="6">
        <v>342</v>
      </c>
      <c r="B344" s="6" t="str">
        <f>"46112022102612510627001"</f>
        <v>46112022102612510627001</v>
      </c>
      <c r="C344" s="6" t="s">
        <v>8</v>
      </c>
      <c r="D344" s="6" t="str">
        <f>"陈小武"</f>
        <v>陈小武</v>
      </c>
    </row>
    <row r="345" spans="1:4" s="1" customFormat="1" ht="30" customHeight="1">
      <c r="A345" s="6">
        <v>343</v>
      </c>
      <c r="B345" s="6" t="str">
        <f>"46112022102612544927015"</f>
        <v>46112022102612544927015</v>
      </c>
      <c r="C345" s="6" t="s">
        <v>8</v>
      </c>
      <c r="D345" s="6" t="str">
        <f>"蔡胜峰"</f>
        <v>蔡胜峰</v>
      </c>
    </row>
    <row r="346" spans="1:4" s="1" customFormat="1" ht="30" customHeight="1">
      <c r="A346" s="6">
        <v>344</v>
      </c>
      <c r="B346" s="6" t="str">
        <f>"46112022102613580927158"</f>
        <v>46112022102613580927158</v>
      </c>
      <c r="C346" s="6" t="s">
        <v>8</v>
      </c>
      <c r="D346" s="6" t="str">
        <f>"张佳良"</f>
        <v>张佳良</v>
      </c>
    </row>
    <row r="347" spans="1:4" s="1" customFormat="1" ht="30" customHeight="1">
      <c r="A347" s="6">
        <v>345</v>
      </c>
      <c r="B347" s="6" t="str">
        <f>"46112022102615521027564"</f>
        <v>46112022102615521027564</v>
      </c>
      <c r="C347" s="6" t="s">
        <v>8</v>
      </c>
      <c r="D347" s="6" t="str">
        <f>"刘帅"</f>
        <v>刘帅</v>
      </c>
    </row>
    <row r="348" spans="1:4" s="1" customFormat="1" ht="30" customHeight="1">
      <c r="A348" s="6">
        <v>346</v>
      </c>
      <c r="B348" s="6" t="str">
        <f>"46112022102616033127605"</f>
        <v>46112022102616033127605</v>
      </c>
      <c r="C348" s="6" t="s">
        <v>8</v>
      </c>
      <c r="D348" s="6" t="str">
        <f>"吴朝君"</f>
        <v>吴朝君</v>
      </c>
    </row>
    <row r="349" spans="1:4" s="1" customFormat="1" ht="30" customHeight="1">
      <c r="A349" s="6">
        <v>347</v>
      </c>
      <c r="B349" s="6" t="str">
        <f>"46112022102616175627658"</f>
        <v>46112022102616175627658</v>
      </c>
      <c r="C349" s="6" t="s">
        <v>8</v>
      </c>
      <c r="D349" s="6" t="str">
        <f>"许升义"</f>
        <v>许升义</v>
      </c>
    </row>
    <row r="350" spans="1:4" s="1" customFormat="1" ht="30" customHeight="1">
      <c r="A350" s="6">
        <v>348</v>
      </c>
      <c r="B350" s="6" t="str">
        <f>"46112022102616230727676"</f>
        <v>46112022102616230727676</v>
      </c>
      <c r="C350" s="6" t="s">
        <v>8</v>
      </c>
      <c r="D350" s="6" t="str">
        <f>"王鹏"</f>
        <v>王鹏</v>
      </c>
    </row>
    <row r="351" spans="1:4" s="1" customFormat="1" ht="30" customHeight="1">
      <c r="A351" s="6">
        <v>349</v>
      </c>
      <c r="B351" s="6" t="str">
        <f>"46112022102616435127757"</f>
        <v>46112022102616435127757</v>
      </c>
      <c r="C351" s="6" t="s">
        <v>8</v>
      </c>
      <c r="D351" s="6" t="str">
        <f>"周勇健"</f>
        <v>周勇健</v>
      </c>
    </row>
    <row r="352" spans="1:4" s="1" customFormat="1" ht="30" customHeight="1">
      <c r="A352" s="6">
        <v>350</v>
      </c>
      <c r="B352" s="6" t="str">
        <f>"46112022102616445227763"</f>
        <v>46112022102616445227763</v>
      </c>
      <c r="C352" s="6" t="s">
        <v>8</v>
      </c>
      <c r="D352" s="6" t="str">
        <f>"李佳薇"</f>
        <v>李佳薇</v>
      </c>
    </row>
    <row r="353" spans="1:4" s="1" customFormat="1" ht="30" customHeight="1">
      <c r="A353" s="6">
        <v>351</v>
      </c>
      <c r="B353" s="6" t="str">
        <f>"46112022102617054727828"</f>
        <v>46112022102617054727828</v>
      </c>
      <c r="C353" s="6" t="s">
        <v>8</v>
      </c>
      <c r="D353" s="6" t="str">
        <f>"韩欣颖"</f>
        <v>韩欣颖</v>
      </c>
    </row>
    <row r="354" spans="1:4" s="1" customFormat="1" ht="30" customHeight="1">
      <c r="A354" s="6">
        <v>352</v>
      </c>
      <c r="B354" s="6" t="str">
        <f>"46112022102617091627845"</f>
        <v>46112022102617091627845</v>
      </c>
      <c r="C354" s="6" t="s">
        <v>8</v>
      </c>
      <c r="D354" s="6" t="str">
        <f>"卢笑童"</f>
        <v>卢笑童</v>
      </c>
    </row>
    <row r="355" spans="1:4" s="1" customFormat="1" ht="30" customHeight="1">
      <c r="A355" s="6">
        <v>353</v>
      </c>
      <c r="B355" s="6" t="str">
        <f>"46112022102617150527866"</f>
        <v>46112022102617150527866</v>
      </c>
      <c r="C355" s="6" t="s">
        <v>8</v>
      </c>
      <c r="D355" s="6" t="str">
        <f>"黄达"</f>
        <v>黄达</v>
      </c>
    </row>
    <row r="356" spans="1:4" s="1" customFormat="1" ht="30" customHeight="1">
      <c r="A356" s="6">
        <v>354</v>
      </c>
      <c r="B356" s="6" t="str">
        <f>"46112022102617213827894"</f>
        <v>46112022102617213827894</v>
      </c>
      <c r="C356" s="6" t="s">
        <v>8</v>
      </c>
      <c r="D356" s="6" t="str">
        <f>"韩百涛"</f>
        <v>韩百涛</v>
      </c>
    </row>
    <row r="357" spans="1:4" s="1" customFormat="1" ht="30" customHeight="1">
      <c r="A357" s="6">
        <v>355</v>
      </c>
      <c r="B357" s="6" t="str">
        <f>"46112022102619052628167"</f>
        <v>46112022102619052628167</v>
      </c>
      <c r="C357" s="6" t="s">
        <v>8</v>
      </c>
      <c r="D357" s="6" t="str">
        <f>"詹兴欣"</f>
        <v>詹兴欣</v>
      </c>
    </row>
    <row r="358" spans="1:4" s="1" customFormat="1" ht="30" customHeight="1">
      <c r="A358" s="6">
        <v>356</v>
      </c>
      <c r="B358" s="6" t="str">
        <f>"46112022102619175528245"</f>
        <v>46112022102619175528245</v>
      </c>
      <c r="C358" s="6" t="s">
        <v>8</v>
      </c>
      <c r="D358" s="6" t="str">
        <f>"符芳洁"</f>
        <v>符芳洁</v>
      </c>
    </row>
    <row r="359" spans="1:4" s="1" customFormat="1" ht="30" customHeight="1">
      <c r="A359" s="6">
        <v>357</v>
      </c>
      <c r="B359" s="6" t="str">
        <f>"46112022102619362628340"</f>
        <v>46112022102619362628340</v>
      </c>
      <c r="C359" s="6" t="s">
        <v>8</v>
      </c>
      <c r="D359" s="6" t="str">
        <f>"文晓雪"</f>
        <v>文晓雪</v>
      </c>
    </row>
    <row r="360" spans="1:4" s="1" customFormat="1" ht="30" customHeight="1">
      <c r="A360" s="6">
        <v>358</v>
      </c>
      <c r="B360" s="6" t="str">
        <f>"46112022102619463828388"</f>
        <v>46112022102619463828388</v>
      </c>
      <c r="C360" s="6" t="s">
        <v>8</v>
      </c>
      <c r="D360" s="6" t="str">
        <f>"梁林"</f>
        <v>梁林</v>
      </c>
    </row>
    <row r="361" spans="1:4" s="1" customFormat="1" ht="30" customHeight="1">
      <c r="A361" s="6">
        <v>359</v>
      </c>
      <c r="B361" s="6" t="str">
        <f>"46112022102620071028481"</f>
        <v>46112022102620071028481</v>
      </c>
      <c r="C361" s="6" t="s">
        <v>8</v>
      </c>
      <c r="D361" s="6" t="str">
        <f>"陈振锋"</f>
        <v>陈振锋</v>
      </c>
    </row>
    <row r="362" spans="1:4" s="1" customFormat="1" ht="30" customHeight="1">
      <c r="A362" s="6">
        <v>360</v>
      </c>
      <c r="B362" s="6" t="str">
        <f>"46112022102620103228491"</f>
        <v>46112022102620103228491</v>
      </c>
      <c r="C362" s="6" t="s">
        <v>8</v>
      </c>
      <c r="D362" s="6" t="str">
        <f>"林声朝"</f>
        <v>林声朝</v>
      </c>
    </row>
    <row r="363" spans="1:4" s="1" customFormat="1" ht="30" customHeight="1">
      <c r="A363" s="6">
        <v>361</v>
      </c>
      <c r="B363" s="6" t="str">
        <f>"46112022102620281928575"</f>
        <v>46112022102620281928575</v>
      </c>
      <c r="C363" s="6" t="s">
        <v>8</v>
      </c>
      <c r="D363" s="6" t="str">
        <f>"黎晨"</f>
        <v>黎晨</v>
      </c>
    </row>
    <row r="364" spans="1:4" s="1" customFormat="1" ht="30" customHeight="1">
      <c r="A364" s="6">
        <v>362</v>
      </c>
      <c r="B364" s="6" t="str">
        <f>"46112022102620375128610"</f>
        <v>46112022102620375128610</v>
      </c>
      <c r="C364" s="6" t="s">
        <v>8</v>
      </c>
      <c r="D364" s="6" t="str">
        <f>"杜经纬"</f>
        <v>杜经纬</v>
      </c>
    </row>
    <row r="365" spans="1:4" s="1" customFormat="1" ht="30" customHeight="1">
      <c r="A365" s="6">
        <v>363</v>
      </c>
      <c r="B365" s="6" t="str">
        <f>"46112022102620392328614"</f>
        <v>46112022102620392328614</v>
      </c>
      <c r="C365" s="6" t="s">
        <v>8</v>
      </c>
      <c r="D365" s="6" t="str">
        <f>"叶富健"</f>
        <v>叶富健</v>
      </c>
    </row>
    <row r="366" spans="1:4" s="1" customFormat="1" ht="30" customHeight="1">
      <c r="A366" s="6">
        <v>364</v>
      </c>
      <c r="B366" s="6" t="str">
        <f>"46112022102620550128669"</f>
        <v>46112022102620550128669</v>
      </c>
      <c r="C366" s="6" t="s">
        <v>8</v>
      </c>
      <c r="D366" s="6" t="str">
        <f>"周蕊"</f>
        <v>周蕊</v>
      </c>
    </row>
    <row r="367" spans="1:4" s="1" customFormat="1" ht="30" customHeight="1">
      <c r="A367" s="6">
        <v>365</v>
      </c>
      <c r="B367" s="6" t="str">
        <f>"46112022102620573228676"</f>
        <v>46112022102620573228676</v>
      </c>
      <c r="C367" s="6" t="s">
        <v>8</v>
      </c>
      <c r="D367" s="6" t="str">
        <f>"薛公祝"</f>
        <v>薛公祝</v>
      </c>
    </row>
    <row r="368" spans="1:4" s="1" customFormat="1" ht="30" customHeight="1">
      <c r="A368" s="6">
        <v>366</v>
      </c>
      <c r="B368" s="6" t="str">
        <f>"46112022102621190228752"</f>
        <v>46112022102621190228752</v>
      </c>
      <c r="C368" s="6" t="s">
        <v>8</v>
      </c>
      <c r="D368" s="6" t="str">
        <f>"李铭灿"</f>
        <v>李铭灿</v>
      </c>
    </row>
    <row r="369" spans="1:4" s="1" customFormat="1" ht="30" customHeight="1">
      <c r="A369" s="6">
        <v>367</v>
      </c>
      <c r="B369" s="6" t="str">
        <f>"46112022102621374228811"</f>
        <v>46112022102621374228811</v>
      </c>
      <c r="C369" s="6" t="s">
        <v>8</v>
      </c>
      <c r="D369" s="6" t="str">
        <f>"孙朝阳"</f>
        <v>孙朝阳</v>
      </c>
    </row>
    <row r="370" spans="1:4" s="1" customFormat="1" ht="30" customHeight="1">
      <c r="A370" s="6">
        <v>368</v>
      </c>
      <c r="B370" s="6" t="str">
        <f>"46112022102622123328930"</f>
        <v>46112022102622123328930</v>
      </c>
      <c r="C370" s="6" t="s">
        <v>8</v>
      </c>
      <c r="D370" s="6" t="str">
        <f>"姜垂弘"</f>
        <v>姜垂弘</v>
      </c>
    </row>
    <row r="371" spans="1:4" s="1" customFormat="1" ht="30" customHeight="1">
      <c r="A371" s="6">
        <v>369</v>
      </c>
      <c r="B371" s="6" t="str">
        <f>"46112022102622185228950"</f>
        <v>46112022102622185228950</v>
      </c>
      <c r="C371" s="6" t="s">
        <v>8</v>
      </c>
      <c r="D371" s="6" t="str">
        <f>"黄永坚"</f>
        <v>黄永坚</v>
      </c>
    </row>
    <row r="372" spans="1:4" s="1" customFormat="1" ht="30" customHeight="1">
      <c r="A372" s="6">
        <v>370</v>
      </c>
      <c r="B372" s="6" t="str">
        <f>"46112022102622222628962"</f>
        <v>46112022102622222628962</v>
      </c>
      <c r="C372" s="6" t="s">
        <v>8</v>
      </c>
      <c r="D372" s="6" t="str">
        <f>"谭照照"</f>
        <v>谭照照</v>
      </c>
    </row>
    <row r="373" spans="1:4" s="1" customFormat="1" ht="30" customHeight="1">
      <c r="A373" s="6">
        <v>371</v>
      </c>
      <c r="B373" s="6" t="str">
        <f>"46112022102622241528969"</f>
        <v>46112022102622241528969</v>
      </c>
      <c r="C373" s="6" t="s">
        <v>8</v>
      </c>
      <c r="D373" s="6" t="str">
        <f>"吴鑫"</f>
        <v>吴鑫</v>
      </c>
    </row>
    <row r="374" spans="1:4" s="1" customFormat="1" ht="30" customHeight="1">
      <c r="A374" s="6">
        <v>372</v>
      </c>
      <c r="B374" s="6" t="str">
        <f>"46112022102622533629056"</f>
        <v>46112022102622533629056</v>
      </c>
      <c r="C374" s="6" t="s">
        <v>8</v>
      </c>
      <c r="D374" s="6" t="str">
        <f>"王杰"</f>
        <v>王杰</v>
      </c>
    </row>
    <row r="375" spans="1:4" s="1" customFormat="1" ht="30" customHeight="1">
      <c r="A375" s="6">
        <v>373</v>
      </c>
      <c r="B375" s="6" t="str">
        <f>"46112022102623214129124"</f>
        <v>46112022102623214129124</v>
      </c>
      <c r="C375" s="6" t="s">
        <v>8</v>
      </c>
      <c r="D375" s="6" t="str">
        <f>"曾昭玮"</f>
        <v>曾昭玮</v>
      </c>
    </row>
    <row r="376" spans="1:4" s="1" customFormat="1" ht="30" customHeight="1">
      <c r="A376" s="6">
        <v>374</v>
      </c>
      <c r="B376" s="6" t="str">
        <f>"46112022102709043029420"</f>
        <v>46112022102709043029420</v>
      </c>
      <c r="C376" s="6" t="s">
        <v>8</v>
      </c>
      <c r="D376" s="6" t="str">
        <f>"符亚平"</f>
        <v>符亚平</v>
      </c>
    </row>
    <row r="377" spans="1:4" s="1" customFormat="1" ht="30" customHeight="1">
      <c r="A377" s="6">
        <v>375</v>
      </c>
      <c r="B377" s="6" t="str">
        <f>"46112022102709080029429"</f>
        <v>46112022102709080029429</v>
      </c>
      <c r="C377" s="6" t="s">
        <v>8</v>
      </c>
      <c r="D377" s="6" t="str">
        <f>"林道轩"</f>
        <v>林道轩</v>
      </c>
    </row>
    <row r="378" spans="1:4" s="1" customFormat="1" ht="30" customHeight="1">
      <c r="A378" s="6">
        <v>376</v>
      </c>
      <c r="B378" s="6" t="str">
        <f>"46112022102709160129457"</f>
        <v>46112022102709160129457</v>
      </c>
      <c r="C378" s="6" t="s">
        <v>8</v>
      </c>
      <c r="D378" s="6" t="str">
        <f>"田鑫宇"</f>
        <v>田鑫宇</v>
      </c>
    </row>
    <row r="379" spans="1:4" s="1" customFormat="1" ht="30" customHeight="1">
      <c r="A379" s="6">
        <v>377</v>
      </c>
      <c r="B379" s="6" t="str">
        <f>"46112022102709234529479"</f>
        <v>46112022102709234529479</v>
      </c>
      <c r="C379" s="6" t="s">
        <v>8</v>
      </c>
      <c r="D379" s="6" t="str">
        <f>"刘学传"</f>
        <v>刘学传</v>
      </c>
    </row>
    <row r="380" spans="1:4" s="1" customFormat="1" ht="30" customHeight="1">
      <c r="A380" s="6">
        <v>378</v>
      </c>
      <c r="B380" s="6" t="str">
        <f>"46112022102709545729575"</f>
        <v>46112022102709545729575</v>
      </c>
      <c r="C380" s="6" t="s">
        <v>8</v>
      </c>
      <c r="D380" s="6" t="str">
        <f>"林世建"</f>
        <v>林世建</v>
      </c>
    </row>
    <row r="381" spans="1:4" s="1" customFormat="1" ht="30" customHeight="1">
      <c r="A381" s="6">
        <v>379</v>
      </c>
      <c r="B381" s="6" t="str">
        <f>"46112022102710202829665"</f>
        <v>46112022102710202829665</v>
      </c>
      <c r="C381" s="6" t="s">
        <v>8</v>
      </c>
      <c r="D381" s="6" t="str">
        <f>"吴贤生"</f>
        <v>吴贤生</v>
      </c>
    </row>
    <row r="382" spans="1:4" s="1" customFormat="1" ht="30" customHeight="1">
      <c r="A382" s="6">
        <v>380</v>
      </c>
      <c r="B382" s="6" t="str">
        <f>"46112022102711044329811"</f>
        <v>46112022102711044329811</v>
      </c>
      <c r="C382" s="6" t="s">
        <v>8</v>
      </c>
      <c r="D382" s="6" t="str">
        <f>"梁亚南"</f>
        <v>梁亚南</v>
      </c>
    </row>
    <row r="383" spans="1:4" s="1" customFormat="1" ht="30" customHeight="1">
      <c r="A383" s="6">
        <v>381</v>
      </c>
      <c r="B383" s="6" t="str">
        <f>"46112022102711172029860"</f>
        <v>46112022102711172029860</v>
      </c>
      <c r="C383" s="6" t="s">
        <v>8</v>
      </c>
      <c r="D383" s="6" t="str">
        <f>"何俏"</f>
        <v>何俏</v>
      </c>
    </row>
    <row r="384" spans="1:4" s="1" customFormat="1" ht="30" customHeight="1">
      <c r="A384" s="6">
        <v>382</v>
      </c>
      <c r="B384" s="6" t="str">
        <f>"46112022102711351629916"</f>
        <v>46112022102711351629916</v>
      </c>
      <c r="C384" s="6" t="s">
        <v>8</v>
      </c>
      <c r="D384" s="6" t="str">
        <f>"郑华"</f>
        <v>郑华</v>
      </c>
    </row>
    <row r="385" spans="1:4" s="1" customFormat="1" ht="30" customHeight="1">
      <c r="A385" s="6">
        <v>383</v>
      </c>
      <c r="B385" s="6" t="str">
        <f>"46112022102711444229938"</f>
        <v>46112022102711444229938</v>
      </c>
      <c r="C385" s="6" t="s">
        <v>8</v>
      </c>
      <c r="D385" s="6" t="str">
        <f>"王丽婷"</f>
        <v>王丽婷</v>
      </c>
    </row>
    <row r="386" spans="1:4" s="1" customFormat="1" ht="30" customHeight="1">
      <c r="A386" s="6">
        <v>384</v>
      </c>
      <c r="B386" s="6" t="str">
        <f>"46112022102711453129941"</f>
        <v>46112022102711453129941</v>
      </c>
      <c r="C386" s="6" t="s">
        <v>8</v>
      </c>
      <c r="D386" s="6" t="str">
        <f>"陈文高"</f>
        <v>陈文高</v>
      </c>
    </row>
    <row r="387" spans="1:4" s="1" customFormat="1" ht="30" customHeight="1">
      <c r="A387" s="6">
        <v>385</v>
      </c>
      <c r="B387" s="6" t="str">
        <f>"46112022102711501629951"</f>
        <v>46112022102711501629951</v>
      </c>
      <c r="C387" s="6" t="s">
        <v>8</v>
      </c>
      <c r="D387" s="6" t="str">
        <f>"陈志明"</f>
        <v>陈志明</v>
      </c>
    </row>
    <row r="388" spans="1:4" s="1" customFormat="1" ht="30" customHeight="1">
      <c r="A388" s="6">
        <v>386</v>
      </c>
      <c r="B388" s="6" t="str">
        <f>"46112022102712423330088"</f>
        <v>46112022102712423330088</v>
      </c>
      <c r="C388" s="6" t="s">
        <v>8</v>
      </c>
      <c r="D388" s="6" t="str">
        <f>"郭光群"</f>
        <v>郭光群</v>
      </c>
    </row>
    <row r="389" spans="1:4" s="1" customFormat="1" ht="30" customHeight="1">
      <c r="A389" s="6">
        <v>387</v>
      </c>
      <c r="B389" s="6" t="str">
        <f>"46112022102714025130263"</f>
        <v>46112022102714025130263</v>
      </c>
      <c r="C389" s="6" t="s">
        <v>8</v>
      </c>
      <c r="D389" s="6" t="str">
        <f>"何晓梅"</f>
        <v>何晓梅</v>
      </c>
    </row>
    <row r="390" spans="1:4" s="1" customFormat="1" ht="30" customHeight="1">
      <c r="A390" s="6">
        <v>388</v>
      </c>
      <c r="B390" s="6" t="str">
        <f>"46112022102714184030306"</f>
        <v>46112022102714184030306</v>
      </c>
      <c r="C390" s="6" t="s">
        <v>8</v>
      </c>
      <c r="D390" s="6" t="str">
        <f>"谢彬彬"</f>
        <v>谢彬彬</v>
      </c>
    </row>
    <row r="391" spans="1:4" s="1" customFormat="1" ht="30" customHeight="1">
      <c r="A391" s="6">
        <v>389</v>
      </c>
      <c r="B391" s="6" t="str">
        <f>"46112022102715052130431"</f>
        <v>46112022102715052130431</v>
      </c>
      <c r="C391" s="6" t="s">
        <v>8</v>
      </c>
      <c r="D391" s="6" t="str">
        <f>"李京"</f>
        <v>李京</v>
      </c>
    </row>
    <row r="392" spans="1:4" s="1" customFormat="1" ht="30" customHeight="1">
      <c r="A392" s="6">
        <v>390</v>
      </c>
      <c r="B392" s="6" t="str">
        <f>"46112022102715080230443"</f>
        <v>46112022102715080230443</v>
      </c>
      <c r="C392" s="6" t="s">
        <v>8</v>
      </c>
      <c r="D392" s="6" t="str">
        <f>"程云"</f>
        <v>程云</v>
      </c>
    </row>
    <row r="393" spans="1:4" s="1" customFormat="1" ht="30" customHeight="1">
      <c r="A393" s="6">
        <v>391</v>
      </c>
      <c r="B393" s="6" t="str">
        <f>"46112022102715545030621"</f>
        <v>46112022102715545030621</v>
      </c>
      <c r="C393" s="6" t="s">
        <v>8</v>
      </c>
      <c r="D393" s="6" t="str">
        <f>"郑悦"</f>
        <v>郑悦</v>
      </c>
    </row>
    <row r="394" spans="1:4" s="1" customFormat="1" ht="30" customHeight="1">
      <c r="A394" s="6">
        <v>392</v>
      </c>
      <c r="B394" s="6" t="str">
        <f>"46112022102716075730668"</f>
        <v>46112022102716075730668</v>
      </c>
      <c r="C394" s="6" t="s">
        <v>8</v>
      </c>
      <c r="D394" s="6" t="str">
        <f>"卢明学"</f>
        <v>卢明学</v>
      </c>
    </row>
    <row r="395" spans="1:4" s="1" customFormat="1" ht="30" customHeight="1">
      <c r="A395" s="6">
        <v>393</v>
      </c>
      <c r="B395" s="6" t="str">
        <f>"46112022102716094330676"</f>
        <v>46112022102716094330676</v>
      </c>
      <c r="C395" s="6" t="s">
        <v>8</v>
      </c>
      <c r="D395" s="6" t="str">
        <f>"林赐睿"</f>
        <v>林赐睿</v>
      </c>
    </row>
    <row r="396" spans="1:4" s="1" customFormat="1" ht="30" customHeight="1">
      <c r="A396" s="6">
        <v>394</v>
      </c>
      <c r="B396" s="6" t="str">
        <f>"46112022102717115930843"</f>
        <v>46112022102717115930843</v>
      </c>
      <c r="C396" s="6" t="s">
        <v>8</v>
      </c>
      <c r="D396" s="6" t="str">
        <f>"黄君"</f>
        <v>黄君</v>
      </c>
    </row>
    <row r="397" spans="1:4" s="1" customFormat="1" ht="30" customHeight="1">
      <c r="A397" s="6">
        <v>395</v>
      </c>
      <c r="B397" s="6" t="str">
        <f>"46112022102719395631068"</f>
        <v>46112022102719395631068</v>
      </c>
      <c r="C397" s="6" t="s">
        <v>8</v>
      </c>
      <c r="D397" s="6" t="str">
        <f>"李昀珊"</f>
        <v>李昀珊</v>
      </c>
    </row>
    <row r="398" spans="1:4" s="1" customFormat="1" ht="30" customHeight="1">
      <c r="A398" s="6">
        <v>396</v>
      </c>
      <c r="B398" s="6" t="str">
        <f>"46112022102720090431122"</f>
        <v>46112022102720090431122</v>
      </c>
      <c r="C398" s="6" t="s">
        <v>8</v>
      </c>
      <c r="D398" s="6" t="str">
        <f>"薛汶乾"</f>
        <v>薛汶乾</v>
      </c>
    </row>
    <row r="399" spans="1:4" s="1" customFormat="1" ht="30" customHeight="1">
      <c r="A399" s="6">
        <v>397</v>
      </c>
      <c r="B399" s="6" t="str">
        <f>"46112022102720260331155"</f>
        <v>46112022102720260331155</v>
      </c>
      <c r="C399" s="6" t="s">
        <v>8</v>
      </c>
      <c r="D399" s="6" t="str">
        <f>"金宽广"</f>
        <v>金宽广</v>
      </c>
    </row>
    <row r="400" spans="1:4" s="1" customFormat="1" ht="30" customHeight="1">
      <c r="A400" s="6">
        <v>398</v>
      </c>
      <c r="B400" s="6" t="str">
        <f>"46112022102720373331177"</f>
        <v>46112022102720373331177</v>
      </c>
      <c r="C400" s="6" t="s">
        <v>8</v>
      </c>
      <c r="D400" s="6" t="str">
        <f>"吴愉"</f>
        <v>吴愉</v>
      </c>
    </row>
    <row r="401" spans="1:4" s="1" customFormat="1" ht="30" customHeight="1">
      <c r="A401" s="6">
        <v>399</v>
      </c>
      <c r="B401" s="6" t="str">
        <f>"46112022102720590931223"</f>
        <v>46112022102720590931223</v>
      </c>
      <c r="C401" s="6" t="s">
        <v>8</v>
      </c>
      <c r="D401" s="6" t="str">
        <f>"吴定文"</f>
        <v>吴定文</v>
      </c>
    </row>
    <row r="402" spans="1:4" s="1" customFormat="1" ht="30" customHeight="1">
      <c r="A402" s="6">
        <v>400</v>
      </c>
      <c r="B402" s="6" t="str">
        <f>"46112022102721281431272"</f>
        <v>46112022102721281431272</v>
      </c>
      <c r="C402" s="6" t="s">
        <v>8</v>
      </c>
      <c r="D402" s="6" t="str">
        <f>"羊丽霞"</f>
        <v>羊丽霞</v>
      </c>
    </row>
    <row r="403" spans="1:4" s="1" customFormat="1" ht="30" customHeight="1">
      <c r="A403" s="6">
        <v>401</v>
      </c>
      <c r="B403" s="6" t="str">
        <f>"46112022102721512231305"</f>
        <v>46112022102721512231305</v>
      </c>
      <c r="C403" s="6" t="s">
        <v>8</v>
      </c>
      <c r="D403" s="6" t="str">
        <f>"陈泓志"</f>
        <v>陈泓志</v>
      </c>
    </row>
    <row r="404" spans="1:4" s="1" customFormat="1" ht="30" customHeight="1">
      <c r="A404" s="6">
        <v>402</v>
      </c>
      <c r="B404" s="6" t="str">
        <f>"46112022102722381831385"</f>
        <v>46112022102722381831385</v>
      </c>
      <c r="C404" s="6" t="s">
        <v>8</v>
      </c>
      <c r="D404" s="6" t="str">
        <f>"陈寒冰"</f>
        <v>陈寒冰</v>
      </c>
    </row>
    <row r="405" spans="1:4" s="1" customFormat="1" ht="30" customHeight="1">
      <c r="A405" s="6">
        <v>403</v>
      </c>
      <c r="B405" s="6" t="str">
        <f>"46112022102808365431560"</f>
        <v>46112022102808365431560</v>
      </c>
      <c r="C405" s="6" t="s">
        <v>8</v>
      </c>
      <c r="D405" s="6" t="str">
        <f>"谭花"</f>
        <v>谭花</v>
      </c>
    </row>
    <row r="406" spans="1:4" s="1" customFormat="1" ht="30" customHeight="1">
      <c r="A406" s="6">
        <v>404</v>
      </c>
      <c r="B406" s="6" t="str">
        <f>"46112022102809171131600"</f>
        <v>46112022102809171131600</v>
      </c>
      <c r="C406" s="6" t="s">
        <v>8</v>
      </c>
      <c r="D406" s="6" t="str">
        <f>"朱明进"</f>
        <v>朱明进</v>
      </c>
    </row>
    <row r="407" spans="1:4" s="1" customFormat="1" ht="30" customHeight="1">
      <c r="A407" s="6">
        <v>405</v>
      </c>
      <c r="B407" s="6" t="str">
        <f>"46112022102809184731601"</f>
        <v>46112022102809184731601</v>
      </c>
      <c r="C407" s="6" t="s">
        <v>8</v>
      </c>
      <c r="D407" s="6" t="str">
        <f>"唐任英"</f>
        <v>唐任英</v>
      </c>
    </row>
    <row r="408" spans="1:4" s="1" customFormat="1" ht="30" customHeight="1">
      <c r="A408" s="6">
        <v>406</v>
      </c>
      <c r="B408" s="6" t="str">
        <f>"46112022102809342231616"</f>
        <v>46112022102809342231616</v>
      </c>
      <c r="C408" s="6" t="s">
        <v>8</v>
      </c>
      <c r="D408" s="6" t="str">
        <f>"王发慧"</f>
        <v>王发慧</v>
      </c>
    </row>
    <row r="409" spans="1:4" s="1" customFormat="1" ht="30" customHeight="1">
      <c r="A409" s="6">
        <v>407</v>
      </c>
      <c r="B409" s="6" t="str">
        <f>"46112022102809433231631"</f>
        <v>46112022102809433231631</v>
      </c>
      <c r="C409" s="6" t="s">
        <v>8</v>
      </c>
      <c r="D409" s="6" t="str">
        <f>"曾宪鹏"</f>
        <v>曾宪鹏</v>
      </c>
    </row>
    <row r="410" spans="1:4" s="1" customFormat="1" ht="30" customHeight="1">
      <c r="A410" s="6">
        <v>408</v>
      </c>
      <c r="B410" s="6" t="str">
        <f>"46112022102809555531651"</f>
        <v>46112022102809555531651</v>
      </c>
      <c r="C410" s="6" t="s">
        <v>8</v>
      </c>
      <c r="D410" s="6" t="str">
        <f>"詹忠炜"</f>
        <v>詹忠炜</v>
      </c>
    </row>
    <row r="411" spans="1:4" s="1" customFormat="1" ht="30" customHeight="1">
      <c r="A411" s="6">
        <v>409</v>
      </c>
      <c r="B411" s="6" t="str">
        <f>"46112022102810040531664"</f>
        <v>46112022102810040531664</v>
      </c>
      <c r="C411" s="6" t="s">
        <v>8</v>
      </c>
      <c r="D411" s="6" t="str">
        <f>"黄赞权"</f>
        <v>黄赞权</v>
      </c>
    </row>
    <row r="412" spans="1:4" s="1" customFormat="1" ht="30" customHeight="1">
      <c r="A412" s="6">
        <v>410</v>
      </c>
      <c r="B412" s="6" t="str">
        <f>"46112022102811165731792"</f>
        <v>46112022102811165731792</v>
      </c>
      <c r="C412" s="6" t="s">
        <v>8</v>
      </c>
      <c r="D412" s="6" t="str">
        <f>"邝钰蓉"</f>
        <v>邝钰蓉</v>
      </c>
    </row>
    <row r="413" spans="1:4" s="1" customFormat="1" ht="30" customHeight="1">
      <c r="A413" s="6">
        <v>411</v>
      </c>
      <c r="B413" s="6" t="str">
        <f>"46112022102811350131812"</f>
        <v>46112022102811350131812</v>
      </c>
      <c r="C413" s="6" t="s">
        <v>8</v>
      </c>
      <c r="D413" s="6" t="str">
        <f>"王康椿"</f>
        <v>王康椿</v>
      </c>
    </row>
    <row r="414" spans="1:4" s="1" customFormat="1" ht="30" customHeight="1">
      <c r="A414" s="6">
        <v>412</v>
      </c>
      <c r="B414" s="6" t="str">
        <f>"46112022102813035131971"</f>
        <v>46112022102813035131971</v>
      </c>
      <c r="C414" s="6" t="s">
        <v>8</v>
      </c>
      <c r="D414" s="6" t="str">
        <f>"戴邦哲"</f>
        <v>戴邦哲</v>
      </c>
    </row>
    <row r="415" spans="1:4" s="1" customFormat="1" ht="30" customHeight="1">
      <c r="A415" s="6">
        <v>413</v>
      </c>
      <c r="B415" s="6" t="str">
        <f>"46112022102813140631989"</f>
        <v>46112022102813140631989</v>
      </c>
      <c r="C415" s="6" t="s">
        <v>8</v>
      </c>
      <c r="D415" s="6" t="str">
        <f>"陈哲"</f>
        <v>陈哲</v>
      </c>
    </row>
    <row r="416" spans="1:4" s="1" customFormat="1" ht="30" customHeight="1">
      <c r="A416" s="6">
        <v>414</v>
      </c>
      <c r="B416" s="6" t="str">
        <f>"46112022102813332832052"</f>
        <v>46112022102813332832052</v>
      </c>
      <c r="C416" s="6" t="s">
        <v>8</v>
      </c>
      <c r="D416" s="6" t="str">
        <f>"李先凯"</f>
        <v>李先凯</v>
      </c>
    </row>
    <row r="417" spans="1:4" s="1" customFormat="1" ht="30" customHeight="1">
      <c r="A417" s="6">
        <v>415</v>
      </c>
      <c r="B417" s="6" t="str">
        <f>"46112022102814200132142"</f>
        <v>46112022102814200132142</v>
      </c>
      <c r="C417" s="6" t="s">
        <v>8</v>
      </c>
      <c r="D417" s="6" t="str">
        <f>"郑宾敬"</f>
        <v>郑宾敬</v>
      </c>
    </row>
    <row r="418" spans="1:4" s="1" customFormat="1" ht="30" customHeight="1">
      <c r="A418" s="6">
        <v>416</v>
      </c>
      <c r="B418" s="6" t="str">
        <f>"46112022102814504232230"</f>
        <v>46112022102814504232230</v>
      </c>
      <c r="C418" s="6" t="s">
        <v>8</v>
      </c>
      <c r="D418" s="6" t="str">
        <f>"张耀泽"</f>
        <v>张耀泽</v>
      </c>
    </row>
    <row r="419" spans="1:4" s="1" customFormat="1" ht="30" customHeight="1">
      <c r="A419" s="6">
        <v>417</v>
      </c>
      <c r="B419" s="6" t="str">
        <f>"46112022102815395632377"</f>
        <v>46112022102815395632377</v>
      </c>
      <c r="C419" s="6" t="s">
        <v>8</v>
      </c>
      <c r="D419" s="6" t="str">
        <f>"莫思阳"</f>
        <v>莫思阳</v>
      </c>
    </row>
    <row r="420" spans="1:4" s="1" customFormat="1" ht="30" customHeight="1">
      <c r="A420" s="6">
        <v>418</v>
      </c>
      <c r="B420" s="6" t="str">
        <f>"46112022102815412232382"</f>
        <v>46112022102815412232382</v>
      </c>
      <c r="C420" s="6" t="s">
        <v>8</v>
      </c>
      <c r="D420" s="6" t="str">
        <f>"张聪聪"</f>
        <v>张聪聪</v>
      </c>
    </row>
    <row r="421" spans="1:4" s="1" customFormat="1" ht="30" customHeight="1">
      <c r="A421" s="6">
        <v>419</v>
      </c>
      <c r="B421" s="6" t="str">
        <f>"46112022102816172432475"</f>
        <v>46112022102816172432475</v>
      </c>
      <c r="C421" s="6" t="s">
        <v>8</v>
      </c>
      <c r="D421" s="6" t="str">
        <f>"吴树卫"</f>
        <v>吴树卫</v>
      </c>
    </row>
    <row r="422" spans="1:4" s="1" customFormat="1" ht="30" customHeight="1">
      <c r="A422" s="6">
        <v>420</v>
      </c>
      <c r="B422" s="6" t="str">
        <f>"46112022102816432732538"</f>
        <v>46112022102816432732538</v>
      </c>
      <c r="C422" s="6" t="s">
        <v>8</v>
      </c>
      <c r="D422" s="6" t="str">
        <f>"汤桓"</f>
        <v>汤桓</v>
      </c>
    </row>
    <row r="423" spans="1:4" s="1" customFormat="1" ht="30" customHeight="1">
      <c r="A423" s="6">
        <v>421</v>
      </c>
      <c r="B423" s="6" t="str">
        <f>"46112022102816593132572"</f>
        <v>46112022102816593132572</v>
      </c>
      <c r="C423" s="6" t="s">
        <v>8</v>
      </c>
      <c r="D423" s="6" t="str">
        <f>"李国道"</f>
        <v>李国道</v>
      </c>
    </row>
    <row r="424" spans="1:4" s="1" customFormat="1" ht="30" customHeight="1">
      <c r="A424" s="6">
        <v>422</v>
      </c>
      <c r="B424" s="6" t="str">
        <f>"46112022102817093432588"</f>
        <v>46112022102817093432588</v>
      </c>
      <c r="C424" s="6" t="s">
        <v>8</v>
      </c>
      <c r="D424" s="6" t="str">
        <f>"卓书林"</f>
        <v>卓书林</v>
      </c>
    </row>
    <row r="425" spans="1:4" s="1" customFormat="1" ht="30" customHeight="1">
      <c r="A425" s="6">
        <v>423</v>
      </c>
      <c r="B425" s="6" t="str">
        <f>"46112022102817235232620"</f>
        <v>46112022102817235232620</v>
      </c>
      <c r="C425" s="6" t="s">
        <v>8</v>
      </c>
      <c r="D425" s="6" t="str">
        <f>"赵越"</f>
        <v>赵越</v>
      </c>
    </row>
    <row r="426" spans="1:4" s="1" customFormat="1" ht="30" customHeight="1">
      <c r="A426" s="6">
        <v>424</v>
      </c>
      <c r="B426" s="6" t="str">
        <f>"46112022102817240432621"</f>
        <v>46112022102817240432621</v>
      </c>
      <c r="C426" s="6" t="s">
        <v>8</v>
      </c>
      <c r="D426" s="6" t="str">
        <f>"王秋花"</f>
        <v>王秋花</v>
      </c>
    </row>
    <row r="427" spans="1:4" s="1" customFormat="1" ht="30" customHeight="1">
      <c r="A427" s="6">
        <v>425</v>
      </c>
      <c r="B427" s="6" t="str">
        <f>"46112022102817330232639"</f>
        <v>46112022102817330232639</v>
      </c>
      <c r="C427" s="6" t="s">
        <v>8</v>
      </c>
      <c r="D427" s="6" t="str">
        <f>"石珊珊"</f>
        <v>石珊珊</v>
      </c>
    </row>
    <row r="428" spans="1:4" s="1" customFormat="1" ht="30" customHeight="1">
      <c r="A428" s="6">
        <v>426</v>
      </c>
      <c r="B428" s="6" t="str">
        <f>"46112022102817514732659"</f>
        <v>46112022102817514732659</v>
      </c>
      <c r="C428" s="6" t="s">
        <v>8</v>
      </c>
      <c r="D428" s="6" t="str">
        <f>"崔昌翔"</f>
        <v>崔昌翔</v>
      </c>
    </row>
    <row r="429" spans="1:4" s="1" customFormat="1" ht="30" customHeight="1">
      <c r="A429" s="6">
        <v>427</v>
      </c>
      <c r="B429" s="6" t="str">
        <f>"46112022102820422232841"</f>
        <v>46112022102820422232841</v>
      </c>
      <c r="C429" s="6" t="s">
        <v>8</v>
      </c>
      <c r="D429" s="6" t="str">
        <f>"张泽霖"</f>
        <v>张泽霖</v>
      </c>
    </row>
    <row r="430" spans="1:4" s="1" customFormat="1" ht="30" customHeight="1">
      <c r="A430" s="6">
        <v>428</v>
      </c>
      <c r="B430" s="6" t="str">
        <f>"46112022102821351032905"</f>
        <v>46112022102821351032905</v>
      </c>
      <c r="C430" s="6" t="s">
        <v>8</v>
      </c>
      <c r="D430" s="6" t="str">
        <f>"杨林青"</f>
        <v>杨林青</v>
      </c>
    </row>
    <row r="431" spans="1:4" s="1" customFormat="1" ht="30" customHeight="1">
      <c r="A431" s="6">
        <v>429</v>
      </c>
      <c r="B431" s="6" t="str">
        <f>"46112022102822364532965"</f>
        <v>46112022102822364532965</v>
      </c>
      <c r="C431" s="6" t="s">
        <v>8</v>
      </c>
      <c r="D431" s="6" t="str">
        <f>"许绩桥"</f>
        <v>许绩桥</v>
      </c>
    </row>
    <row r="432" spans="1:4" s="1" customFormat="1" ht="30" customHeight="1">
      <c r="A432" s="6">
        <v>430</v>
      </c>
      <c r="B432" s="6" t="str">
        <f>"46112022102900101633007"</f>
        <v>46112022102900101633007</v>
      </c>
      <c r="C432" s="6" t="s">
        <v>8</v>
      </c>
      <c r="D432" s="6" t="str">
        <f>"王所文"</f>
        <v>王所文</v>
      </c>
    </row>
    <row r="433" spans="1:4" s="1" customFormat="1" ht="30" customHeight="1">
      <c r="A433" s="6">
        <v>431</v>
      </c>
      <c r="B433" s="6" t="str">
        <f>"46112022102909561733100"</f>
        <v>46112022102909561733100</v>
      </c>
      <c r="C433" s="6" t="s">
        <v>8</v>
      </c>
      <c r="D433" s="6" t="str">
        <f>" 冯浩磊"</f>
        <v> 冯浩磊</v>
      </c>
    </row>
    <row r="434" spans="1:4" s="1" customFormat="1" ht="30" customHeight="1">
      <c r="A434" s="6">
        <v>432</v>
      </c>
      <c r="B434" s="6" t="str">
        <f>"46112022102910444133147"</f>
        <v>46112022102910444133147</v>
      </c>
      <c r="C434" s="6" t="s">
        <v>8</v>
      </c>
      <c r="D434" s="6" t="str">
        <f>"唐真武"</f>
        <v>唐真武</v>
      </c>
    </row>
    <row r="435" spans="1:4" s="1" customFormat="1" ht="30" customHeight="1">
      <c r="A435" s="6">
        <v>433</v>
      </c>
      <c r="B435" s="6" t="str">
        <f>"46112022102911393333199"</f>
        <v>46112022102911393333199</v>
      </c>
      <c r="C435" s="6" t="s">
        <v>8</v>
      </c>
      <c r="D435" s="6" t="str">
        <f>"龙美琴"</f>
        <v>龙美琴</v>
      </c>
    </row>
    <row r="436" spans="1:4" s="1" customFormat="1" ht="30" customHeight="1">
      <c r="A436" s="6">
        <v>434</v>
      </c>
      <c r="B436" s="6" t="str">
        <f>"46112022102912315133242"</f>
        <v>46112022102912315133242</v>
      </c>
      <c r="C436" s="6" t="s">
        <v>8</v>
      </c>
      <c r="D436" s="6" t="str">
        <f>"陈伟"</f>
        <v>陈伟</v>
      </c>
    </row>
    <row r="437" spans="1:4" s="1" customFormat="1" ht="30" customHeight="1">
      <c r="A437" s="6">
        <v>435</v>
      </c>
      <c r="B437" s="6" t="str">
        <f>"46112022102913514333324"</f>
        <v>46112022102913514333324</v>
      </c>
      <c r="C437" s="6" t="s">
        <v>8</v>
      </c>
      <c r="D437" s="6" t="str">
        <f>"符传盛"</f>
        <v>符传盛</v>
      </c>
    </row>
    <row r="438" spans="1:4" s="1" customFormat="1" ht="30" customHeight="1">
      <c r="A438" s="6">
        <v>436</v>
      </c>
      <c r="B438" s="6" t="str">
        <f>"46112022102914002733332"</f>
        <v>46112022102914002733332</v>
      </c>
      <c r="C438" s="6" t="s">
        <v>8</v>
      </c>
      <c r="D438" s="6" t="str">
        <f>"程龙"</f>
        <v>程龙</v>
      </c>
    </row>
    <row r="439" spans="1:4" s="1" customFormat="1" ht="30" customHeight="1">
      <c r="A439" s="6">
        <v>437</v>
      </c>
      <c r="B439" s="6" t="str">
        <f>"46112022102916112333422"</f>
        <v>46112022102916112333422</v>
      </c>
      <c r="C439" s="6" t="s">
        <v>8</v>
      </c>
      <c r="D439" s="6" t="str">
        <f>"周环"</f>
        <v>周环</v>
      </c>
    </row>
    <row r="440" spans="1:4" s="1" customFormat="1" ht="30" customHeight="1">
      <c r="A440" s="6">
        <v>438</v>
      </c>
      <c r="B440" s="6" t="str">
        <f>"46112022102916381933449"</f>
        <v>46112022102916381933449</v>
      </c>
      <c r="C440" s="6" t="s">
        <v>8</v>
      </c>
      <c r="D440" s="6" t="str">
        <f>"符雪贤"</f>
        <v>符雪贤</v>
      </c>
    </row>
    <row r="441" spans="1:4" s="1" customFormat="1" ht="30" customHeight="1">
      <c r="A441" s="6">
        <v>439</v>
      </c>
      <c r="B441" s="6" t="str">
        <f>"46112022102917293133492"</f>
        <v>46112022102917293133492</v>
      </c>
      <c r="C441" s="6" t="s">
        <v>8</v>
      </c>
      <c r="D441" s="6" t="str">
        <f>"黄文洁"</f>
        <v>黄文洁</v>
      </c>
    </row>
    <row r="442" spans="1:4" s="1" customFormat="1" ht="30" customHeight="1">
      <c r="A442" s="6">
        <v>440</v>
      </c>
      <c r="B442" s="6" t="str">
        <f>"46112022102918342133533"</f>
        <v>46112022102918342133533</v>
      </c>
      <c r="C442" s="6" t="s">
        <v>8</v>
      </c>
      <c r="D442" s="6" t="str">
        <f>"陈言明"</f>
        <v>陈言明</v>
      </c>
    </row>
    <row r="443" spans="1:4" s="1" customFormat="1" ht="30" customHeight="1">
      <c r="A443" s="6">
        <v>441</v>
      </c>
      <c r="B443" s="6" t="str">
        <f>"46112022102918405133540"</f>
        <v>46112022102918405133540</v>
      </c>
      <c r="C443" s="6" t="s">
        <v>8</v>
      </c>
      <c r="D443" s="6" t="str">
        <f>"王有能"</f>
        <v>王有能</v>
      </c>
    </row>
    <row r="444" spans="1:4" s="1" customFormat="1" ht="30" customHeight="1">
      <c r="A444" s="6">
        <v>442</v>
      </c>
      <c r="B444" s="6" t="str">
        <f>"46112022102918511333547"</f>
        <v>46112022102918511333547</v>
      </c>
      <c r="C444" s="6" t="s">
        <v>8</v>
      </c>
      <c r="D444" s="6" t="str">
        <f>"何崇钰"</f>
        <v>何崇钰</v>
      </c>
    </row>
    <row r="445" spans="1:4" s="1" customFormat="1" ht="30" customHeight="1">
      <c r="A445" s="6">
        <v>443</v>
      </c>
      <c r="B445" s="6" t="str">
        <f>"46112022102919201633573"</f>
        <v>46112022102919201633573</v>
      </c>
      <c r="C445" s="6" t="s">
        <v>8</v>
      </c>
      <c r="D445" s="6" t="str">
        <f>"汤可芳"</f>
        <v>汤可芳</v>
      </c>
    </row>
    <row r="446" spans="1:4" s="1" customFormat="1" ht="30" customHeight="1">
      <c r="A446" s="6">
        <v>444</v>
      </c>
      <c r="B446" s="6" t="str">
        <f>"46112022102920005333602"</f>
        <v>46112022102920005333602</v>
      </c>
      <c r="C446" s="6" t="s">
        <v>8</v>
      </c>
      <c r="D446" s="6" t="str">
        <f>"沈家茂"</f>
        <v>沈家茂</v>
      </c>
    </row>
    <row r="447" spans="1:4" s="1" customFormat="1" ht="30" customHeight="1">
      <c r="A447" s="6">
        <v>445</v>
      </c>
      <c r="B447" s="6" t="str">
        <f>"46112022102920271533620"</f>
        <v>46112022102920271533620</v>
      </c>
      <c r="C447" s="6" t="s">
        <v>8</v>
      </c>
      <c r="D447" s="6" t="str">
        <f>"蒋先曼"</f>
        <v>蒋先曼</v>
      </c>
    </row>
    <row r="448" spans="1:4" s="1" customFormat="1" ht="30" customHeight="1">
      <c r="A448" s="6">
        <v>446</v>
      </c>
      <c r="B448" s="6" t="str">
        <f>"46112022102920570033639"</f>
        <v>46112022102920570033639</v>
      </c>
      <c r="C448" s="6" t="s">
        <v>8</v>
      </c>
      <c r="D448" s="6" t="str">
        <f>"符冬妹"</f>
        <v>符冬妹</v>
      </c>
    </row>
    <row r="449" spans="1:4" s="1" customFormat="1" ht="30" customHeight="1">
      <c r="A449" s="6">
        <v>447</v>
      </c>
      <c r="B449" s="6" t="str">
        <f>"46112022102921022733647"</f>
        <v>46112022102921022733647</v>
      </c>
      <c r="C449" s="6" t="s">
        <v>8</v>
      </c>
      <c r="D449" s="6" t="str">
        <f>"吴婷"</f>
        <v>吴婷</v>
      </c>
    </row>
    <row r="450" spans="1:4" s="1" customFormat="1" ht="30" customHeight="1">
      <c r="A450" s="6">
        <v>448</v>
      </c>
      <c r="B450" s="6" t="str">
        <f>"46112022102922090333709"</f>
        <v>46112022102922090333709</v>
      </c>
      <c r="C450" s="6" t="s">
        <v>8</v>
      </c>
      <c r="D450" s="6" t="str">
        <f>"黄昊天"</f>
        <v>黄昊天</v>
      </c>
    </row>
    <row r="451" spans="1:4" s="1" customFormat="1" ht="30" customHeight="1">
      <c r="A451" s="6">
        <v>449</v>
      </c>
      <c r="B451" s="6" t="str">
        <f>"46112022102922423333732"</f>
        <v>46112022102922423333732</v>
      </c>
      <c r="C451" s="6" t="s">
        <v>8</v>
      </c>
      <c r="D451" s="6" t="str">
        <f>"吴燕清"</f>
        <v>吴燕清</v>
      </c>
    </row>
    <row r="452" spans="1:4" s="1" customFormat="1" ht="30" customHeight="1">
      <c r="A452" s="6">
        <v>450</v>
      </c>
      <c r="B452" s="6" t="str">
        <f>"46112022103000120433769"</f>
        <v>46112022103000120433769</v>
      </c>
      <c r="C452" s="6" t="s">
        <v>8</v>
      </c>
      <c r="D452" s="6" t="str">
        <f>"邹明书"</f>
        <v>邹明书</v>
      </c>
    </row>
    <row r="453" spans="1:4" s="1" customFormat="1" ht="30" customHeight="1">
      <c r="A453" s="6">
        <v>451</v>
      </c>
      <c r="B453" s="6" t="str">
        <f>"46112022103009123233822"</f>
        <v>46112022103009123233822</v>
      </c>
      <c r="C453" s="6" t="s">
        <v>8</v>
      </c>
      <c r="D453" s="6" t="str">
        <f>"麦凌志"</f>
        <v>麦凌志</v>
      </c>
    </row>
    <row r="454" spans="1:4" s="1" customFormat="1" ht="30" customHeight="1">
      <c r="A454" s="6">
        <v>452</v>
      </c>
      <c r="B454" s="6" t="str">
        <f>"46112022103009312233836"</f>
        <v>46112022103009312233836</v>
      </c>
      <c r="C454" s="6" t="s">
        <v>8</v>
      </c>
      <c r="D454" s="6" t="str">
        <f>"林义柳"</f>
        <v>林义柳</v>
      </c>
    </row>
    <row r="455" spans="1:4" s="1" customFormat="1" ht="30" customHeight="1">
      <c r="A455" s="6">
        <v>453</v>
      </c>
      <c r="B455" s="6" t="str">
        <f>"46112022103009334633840"</f>
        <v>46112022103009334633840</v>
      </c>
      <c r="C455" s="6" t="s">
        <v>8</v>
      </c>
      <c r="D455" s="6" t="str">
        <f>"陈先伟"</f>
        <v>陈先伟</v>
      </c>
    </row>
    <row r="456" spans="1:4" s="1" customFormat="1" ht="30" customHeight="1">
      <c r="A456" s="6">
        <v>454</v>
      </c>
      <c r="B456" s="6" t="str">
        <f>"46112022103009473533848"</f>
        <v>46112022103009473533848</v>
      </c>
      <c r="C456" s="6" t="s">
        <v>8</v>
      </c>
      <c r="D456" s="6" t="str">
        <f>"王俊军"</f>
        <v>王俊军</v>
      </c>
    </row>
    <row r="457" spans="1:4" s="1" customFormat="1" ht="30" customHeight="1">
      <c r="A457" s="6">
        <v>455</v>
      </c>
      <c r="B457" s="6" t="str">
        <f>"46112022103010033433867"</f>
        <v>46112022103010033433867</v>
      </c>
      <c r="C457" s="6" t="s">
        <v>8</v>
      </c>
      <c r="D457" s="6" t="str">
        <f>"胡朝妹"</f>
        <v>胡朝妹</v>
      </c>
    </row>
    <row r="458" spans="1:4" s="1" customFormat="1" ht="30" customHeight="1">
      <c r="A458" s="6">
        <v>456</v>
      </c>
      <c r="B458" s="6" t="str">
        <f>"46112022103010221733880"</f>
        <v>46112022103010221733880</v>
      </c>
      <c r="C458" s="6" t="s">
        <v>8</v>
      </c>
      <c r="D458" s="6" t="str">
        <f>"柯方智"</f>
        <v>柯方智</v>
      </c>
    </row>
    <row r="459" spans="1:4" s="1" customFormat="1" ht="30" customHeight="1">
      <c r="A459" s="6">
        <v>457</v>
      </c>
      <c r="B459" s="6" t="str">
        <f>"46112022103010225633882"</f>
        <v>46112022103010225633882</v>
      </c>
      <c r="C459" s="6" t="s">
        <v>8</v>
      </c>
      <c r="D459" s="6" t="str">
        <f>"夏志宏"</f>
        <v>夏志宏</v>
      </c>
    </row>
    <row r="460" spans="1:4" s="1" customFormat="1" ht="30" customHeight="1">
      <c r="A460" s="6">
        <v>458</v>
      </c>
      <c r="B460" s="6" t="str">
        <f>"46112022103010403733897"</f>
        <v>46112022103010403733897</v>
      </c>
      <c r="C460" s="6" t="s">
        <v>8</v>
      </c>
      <c r="D460" s="6" t="str">
        <f>"朱星宇"</f>
        <v>朱星宇</v>
      </c>
    </row>
    <row r="461" spans="1:4" s="1" customFormat="1" ht="30" customHeight="1">
      <c r="A461" s="6">
        <v>459</v>
      </c>
      <c r="B461" s="6" t="str">
        <f>"46112022103010420833899"</f>
        <v>46112022103010420833899</v>
      </c>
      <c r="C461" s="6" t="s">
        <v>8</v>
      </c>
      <c r="D461" s="6" t="str">
        <f>"杨旭光"</f>
        <v>杨旭光</v>
      </c>
    </row>
    <row r="462" spans="1:4" s="1" customFormat="1" ht="30" customHeight="1">
      <c r="A462" s="6">
        <v>460</v>
      </c>
      <c r="B462" s="6" t="str">
        <f>"46112022103010593833915"</f>
        <v>46112022103010593833915</v>
      </c>
      <c r="C462" s="6" t="s">
        <v>8</v>
      </c>
      <c r="D462" s="6" t="str">
        <f>"黄小晏"</f>
        <v>黄小晏</v>
      </c>
    </row>
    <row r="463" spans="1:4" s="1" customFormat="1" ht="30" customHeight="1">
      <c r="A463" s="6">
        <v>461</v>
      </c>
      <c r="B463" s="6" t="str">
        <f>"46112022103011414333950"</f>
        <v>46112022103011414333950</v>
      </c>
      <c r="C463" s="6" t="s">
        <v>8</v>
      </c>
      <c r="D463" s="6" t="str">
        <f>"谭传钦"</f>
        <v>谭传钦</v>
      </c>
    </row>
    <row r="464" spans="1:4" s="1" customFormat="1" ht="30" customHeight="1">
      <c r="A464" s="6">
        <v>462</v>
      </c>
      <c r="B464" s="6" t="str">
        <f>"46112022103012041533968"</f>
        <v>46112022103012041533968</v>
      </c>
      <c r="C464" s="6" t="s">
        <v>8</v>
      </c>
      <c r="D464" s="6" t="str">
        <f>"李贵锦"</f>
        <v>李贵锦</v>
      </c>
    </row>
    <row r="465" spans="1:4" s="1" customFormat="1" ht="30" customHeight="1">
      <c r="A465" s="6">
        <v>463</v>
      </c>
      <c r="B465" s="6" t="str">
        <f>"46112022103012381333999"</f>
        <v>46112022103012381333999</v>
      </c>
      <c r="C465" s="6" t="s">
        <v>8</v>
      </c>
      <c r="D465" s="6" t="str">
        <f>"李昌贵"</f>
        <v>李昌贵</v>
      </c>
    </row>
    <row r="466" spans="1:4" s="1" customFormat="1" ht="30" customHeight="1">
      <c r="A466" s="6">
        <v>464</v>
      </c>
      <c r="B466" s="6" t="str">
        <f>"46112022103012505134013"</f>
        <v>46112022103012505134013</v>
      </c>
      <c r="C466" s="6" t="s">
        <v>8</v>
      </c>
      <c r="D466" s="6" t="str">
        <f>"黄祺智"</f>
        <v>黄祺智</v>
      </c>
    </row>
    <row r="467" spans="1:4" s="1" customFormat="1" ht="30" customHeight="1">
      <c r="A467" s="6">
        <v>465</v>
      </c>
      <c r="B467" s="6" t="str">
        <f>"46112022103012552034018"</f>
        <v>46112022103012552034018</v>
      </c>
      <c r="C467" s="6" t="s">
        <v>8</v>
      </c>
      <c r="D467" s="6" t="str">
        <f>"翁仕"</f>
        <v>翁仕</v>
      </c>
    </row>
    <row r="468" spans="1:4" s="1" customFormat="1" ht="30" customHeight="1">
      <c r="A468" s="6">
        <v>466</v>
      </c>
      <c r="B468" s="6" t="str">
        <f>"46112022103013574034083"</f>
        <v>46112022103013574034083</v>
      </c>
      <c r="C468" s="6" t="s">
        <v>8</v>
      </c>
      <c r="D468" s="6" t="str">
        <f>"曾德蕾"</f>
        <v>曾德蕾</v>
      </c>
    </row>
    <row r="469" spans="1:4" s="1" customFormat="1" ht="30" customHeight="1">
      <c r="A469" s="6">
        <v>467</v>
      </c>
      <c r="B469" s="6" t="str">
        <f>"46112022103014002534086"</f>
        <v>46112022103014002534086</v>
      </c>
      <c r="C469" s="6" t="s">
        <v>8</v>
      </c>
      <c r="D469" s="6" t="str">
        <f>"申一村"</f>
        <v>申一村</v>
      </c>
    </row>
    <row r="470" spans="1:4" s="1" customFormat="1" ht="30" customHeight="1">
      <c r="A470" s="6">
        <v>468</v>
      </c>
      <c r="B470" s="6" t="str">
        <f>"46112022103015095834172"</f>
        <v>46112022103015095834172</v>
      </c>
      <c r="C470" s="6" t="s">
        <v>8</v>
      </c>
      <c r="D470" s="6" t="str">
        <f>"林静"</f>
        <v>林静</v>
      </c>
    </row>
    <row r="471" spans="1:4" s="1" customFormat="1" ht="30" customHeight="1">
      <c r="A471" s="6">
        <v>469</v>
      </c>
      <c r="B471" s="6" t="str">
        <f>"46112022103016055334238"</f>
        <v>46112022103016055334238</v>
      </c>
      <c r="C471" s="6" t="s">
        <v>8</v>
      </c>
      <c r="D471" s="6" t="str">
        <f>"王丽媚"</f>
        <v>王丽媚</v>
      </c>
    </row>
    <row r="472" spans="1:4" s="1" customFormat="1" ht="30" customHeight="1">
      <c r="A472" s="6">
        <v>470</v>
      </c>
      <c r="B472" s="6" t="str">
        <f>"46112022103018193734406"</f>
        <v>46112022103018193734406</v>
      </c>
      <c r="C472" s="6" t="s">
        <v>8</v>
      </c>
      <c r="D472" s="6" t="str">
        <f>"林丽娜 "</f>
        <v>林丽娜 </v>
      </c>
    </row>
    <row r="473" spans="1:4" s="1" customFormat="1" ht="30" customHeight="1">
      <c r="A473" s="6">
        <v>471</v>
      </c>
      <c r="B473" s="6" t="str">
        <f>"46112022103019525834482"</f>
        <v>46112022103019525834482</v>
      </c>
      <c r="C473" s="6" t="s">
        <v>8</v>
      </c>
      <c r="D473" s="6" t="str">
        <f>"石梓松"</f>
        <v>石梓松</v>
      </c>
    </row>
    <row r="474" spans="1:4" s="1" customFormat="1" ht="30" customHeight="1">
      <c r="A474" s="6">
        <v>472</v>
      </c>
      <c r="B474" s="6" t="str">
        <f>"46112022103019561334483"</f>
        <v>46112022103019561334483</v>
      </c>
      <c r="C474" s="6" t="s">
        <v>8</v>
      </c>
      <c r="D474" s="6" t="str">
        <f>"吴翔"</f>
        <v>吴翔</v>
      </c>
    </row>
    <row r="475" spans="1:4" s="1" customFormat="1" ht="30" customHeight="1">
      <c r="A475" s="6">
        <v>473</v>
      </c>
      <c r="B475" s="6" t="str">
        <f>"46112022103020003634489"</f>
        <v>46112022103020003634489</v>
      </c>
      <c r="C475" s="6" t="s">
        <v>8</v>
      </c>
      <c r="D475" s="6" t="str">
        <f>"张易通"</f>
        <v>张易通</v>
      </c>
    </row>
    <row r="476" spans="1:4" s="1" customFormat="1" ht="30" customHeight="1">
      <c r="A476" s="6">
        <v>474</v>
      </c>
      <c r="B476" s="6" t="str">
        <f>"46112022103020080834498"</f>
        <v>46112022103020080834498</v>
      </c>
      <c r="C476" s="6" t="s">
        <v>8</v>
      </c>
      <c r="D476" s="6" t="str">
        <f>"唐俊业"</f>
        <v>唐俊业</v>
      </c>
    </row>
    <row r="477" spans="1:4" s="1" customFormat="1" ht="30" customHeight="1">
      <c r="A477" s="6">
        <v>475</v>
      </c>
      <c r="B477" s="6" t="str">
        <f>"46112022103021015034562"</f>
        <v>46112022103021015034562</v>
      </c>
      <c r="C477" s="6" t="s">
        <v>8</v>
      </c>
      <c r="D477" s="6" t="str">
        <f>"庄煜"</f>
        <v>庄煜</v>
      </c>
    </row>
    <row r="478" spans="1:4" s="1" customFormat="1" ht="30" customHeight="1">
      <c r="A478" s="6">
        <v>476</v>
      </c>
      <c r="B478" s="6" t="str">
        <f>"46112022103021184234581"</f>
        <v>46112022103021184234581</v>
      </c>
      <c r="C478" s="6" t="s">
        <v>8</v>
      </c>
      <c r="D478" s="6" t="str">
        <f>"王少玉"</f>
        <v>王少玉</v>
      </c>
    </row>
    <row r="479" spans="1:4" s="1" customFormat="1" ht="30" customHeight="1">
      <c r="A479" s="6">
        <v>477</v>
      </c>
      <c r="B479" s="6" t="str">
        <f>"46112022103021201334584"</f>
        <v>46112022103021201334584</v>
      </c>
      <c r="C479" s="6" t="s">
        <v>8</v>
      </c>
      <c r="D479" s="6" t="str">
        <f>"王颖"</f>
        <v>王颖</v>
      </c>
    </row>
    <row r="480" spans="1:4" s="1" customFormat="1" ht="30" customHeight="1">
      <c r="A480" s="6">
        <v>478</v>
      </c>
      <c r="B480" s="6" t="str">
        <f>"46112022103021374834602"</f>
        <v>46112022103021374834602</v>
      </c>
      <c r="C480" s="6" t="s">
        <v>8</v>
      </c>
      <c r="D480" s="6" t="str">
        <f>"邢芸"</f>
        <v>邢芸</v>
      </c>
    </row>
    <row r="481" spans="1:4" s="1" customFormat="1" ht="30" customHeight="1">
      <c r="A481" s="6">
        <v>479</v>
      </c>
      <c r="B481" s="6" t="str">
        <f>"46112022103021462334613"</f>
        <v>46112022103021462334613</v>
      </c>
      <c r="C481" s="6" t="s">
        <v>8</v>
      </c>
      <c r="D481" s="6" t="str">
        <f>"陈名秋"</f>
        <v>陈名秋</v>
      </c>
    </row>
    <row r="482" spans="1:4" s="1" customFormat="1" ht="30" customHeight="1">
      <c r="A482" s="6">
        <v>480</v>
      </c>
      <c r="B482" s="6" t="str">
        <f>"46112022103022130034652"</f>
        <v>46112022103022130034652</v>
      </c>
      <c r="C482" s="6" t="s">
        <v>8</v>
      </c>
      <c r="D482" s="6" t="str">
        <f>"李昆锦"</f>
        <v>李昆锦</v>
      </c>
    </row>
    <row r="483" spans="1:4" s="1" customFormat="1" ht="30" customHeight="1">
      <c r="A483" s="6">
        <v>481</v>
      </c>
      <c r="B483" s="6" t="str">
        <f>"46112022103022261734660"</f>
        <v>46112022103022261734660</v>
      </c>
      <c r="C483" s="6" t="s">
        <v>8</v>
      </c>
      <c r="D483" s="6" t="str">
        <f>"李松键"</f>
        <v>李松键</v>
      </c>
    </row>
    <row r="484" spans="1:4" s="1" customFormat="1" ht="30" customHeight="1">
      <c r="A484" s="6">
        <v>482</v>
      </c>
      <c r="B484" s="6" t="str">
        <f>"46112022103022473434687"</f>
        <v>46112022103022473434687</v>
      </c>
      <c r="C484" s="6" t="s">
        <v>8</v>
      </c>
      <c r="D484" s="6" t="str">
        <f>"李香艳"</f>
        <v>李香艳</v>
      </c>
    </row>
    <row r="485" spans="1:4" s="1" customFormat="1" ht="30" customHeight="1">
      <c r="A485" s="6">
        <v>483</v>
      </c>
      <c r="B485" s="6" t="str">
        <f>"46112022103022530234696"</f>
        <v>46112022103022530234696</v>
      </c>
      <c r="C485" s="6" t="s">
        <v>8</v>
      </c>
      <c r="D485" s="6" t="str">
        <f>"李通"</f>
        <v>李通</v>
      </c>
    </row>
    <row r="486" spans="1:4" s="1" customFormat="1" ht="30" customHeight="1">
      <c r="A486" s="6">
        <v>484</v>
      </c>
      <c r="B486" s="6" t="str">
        <f>"46112022103023052134706"</f>
        <v>46112022103023052134706</v>
      </c>
      <c r="C486" s="6" t="s">
        <v>8</v>
      </c>
      <c r="D486" s="6" t="str">
        <f>"陈钢亮"</f>
        <v>陈钢亮</v>
      </c>
    </row>
    <row r="487" spans="1:4" s="1" customFormat="1" ht="30" customHeight="1">
      <c r="A487" s="6">
        <v>485</v>
      </c>
      <c r="B487" s="6" t="str">
        <f>"46112022103023062234707"</f>
        <v>46112022103023062234707</v>
      </c>
      <c r="C487" s="6" t="s">
        <v>8</v>
      </c>
      <c r="D487" s="6" t="str">
        <f>"黄锡文"</f>
        <v>黄锡文</v>
      </c>
    </row>
    <row r="488" spans="1:4" s="1" customFormat="1" ht="30" customHeight="1">
      <c r="A488" s="6">
        <v>486</v>
      </c>
      <c r="B488" s="6" t="str">
        <f>"46112022103023520334738"</f>
        <v>46112022103023520334738</v>
      </c>
      <c r="C488" s="6" t="s">
        <v>8</v>
      </c>
      <c r="D488" s="6" t="str">
        <f>"梁阿蕾"</f>
        <v>梁阿蕾</v>
      </c>
    </row>
    <row r="489" spans="1:4" s="1" customFormat="1" ht="30" customHeight="1">
      <c r="A489" s="6">
        <v>487</v>
      </c>
      <c r="B489" s="6" t="str">
        <f>"46112022103023540434739"</f>
        <v>46112022103023540434739</v>
      </c>
      <c r="C489" s="6" t="s">
        <v>8</v>
      </c>
      <c r="D489" s="6" t="str">
        <f>"李利平"</f>
        <v>李利平</v>
      </c>
    </row>
    <row r="490" spans="1:4" s="1" customFormat="1" ht="30" customHeight="1">
      <c r="A490" s="6">
        <v>488</v>
      </c>
      <c r="B490" s="6" t="str">
        <f>"46112022103101075534773"</f>
        <v>46112022103101075534773</v>
      </c>
      <c r="C490" s="6" t="s">
        <v>8</v>
      </c>
      <c r="D490" s="6" t="str">
        <f>"王祚奋"</f>
        <v>王祚奋</v>
      </c>
    </row>
    <row r="491" spans="1:4" s="1" customFormat="1" ht="30" customHeight="1">
      <c r="A491" s="6">
        <v>489</v>
      </c>
      <c r="B491" s="6" t="str">
        <f>"46112022103101140434777"</f>
        <v>46112022103101140434777</v>
      </c>
      <c r="C491" s="6" t="s">
        <v>8</v>
      </c>
      <c r="D491" s="6" t="str">
        <f>"陈禄明"</f>
        <v>陈禄明</v>
      </c>
    </row>
    <row r="492" spans="1:4" s="1" customFormat="1" ht="30" customHeight="1">
      <c r="A492" s="6">
        <v>490</v>
      </c>
      <c r="B492" s="6" t="str">
        <f>"46112022103108001634803"</f>
        <v>46112022103108001634803</v>
      </c>
      <c r="C492" s="6" t="s">
        <v>8</v>
      </c>
      <c r="D492" s="6" t="str">
        <f>"李小蕾"</f>
        <v>李小蕾</v>
      </c>
    </row>
    <row r="493" spans="1:4" s="1" customFormat="1" ht="30" customHeight="1">
      <c r="A493" s="6">
        <v>491</v>
      </c>
      <c r="B493" s="6" t="str">
        <f>"46112022103108460234855"</f>
        <v>46112022103108460234855</v>
      </c>
      <c r="C493" s="6" t="s">
        <v>8</v>
      </c>
      <c r="D493" s="6" t="str">
        <f>"王伟"</f>
        <v>王伟</v>
      </c>
    </row>
    <row r="494" spans="1:4" s="1" customFormat="1" ht="30" customHeight="1">
      <c r="A494" s="6">
        <v>492</v>
      </c>
      <c r="B494" s="6" t="str">
        <f>"46112022103108580234875"</f>
        <v>46112022103108580234875</v>
      </c>
      <c r="C494" s="6" t="s">
        <v>8</v>
      </c>
      <c r="D494" s="6" t="str">
        <f>"薛家兴"</f>
        <v>薛家兴</v>
      </c>
    </row>
    <row r="495" spans="1:4" s="1" customFormat="1" ht="30" customHeight="1">
      <c r="A495" s="6">
        <v>493</v>
      </c>
      <c r="B495" s="6" t="str">
        <f>"46112022103108592334877"</f>
        <v>46112022103108592334877</v>
      </c>
      <c r="C495" s="6" t="s">
        <v>8</v>
      </c>
      <c r="D495" s="6" t="str">
        <f>"郭伟恒"</f>
        <v>郭伟恒</v>
      </c>
    </row>
    <row r="496" spans="1:4" s="1" customFormat="1" ht="30" customHeight="1">
      <c r="A496" s="6">
        <v>494</v>
      </c>
      <c r="B496" s="6" t="str">
        <f>"46112022103109103935040"</f>
        <v>46112022103109103935040</v>
      </c>
      <c r="C496" s="6" t="s">
        <v>8</v>
      </c>
      <c r="D496" s="6" t="str">
        <f>"杨露"</f>
        <v>杨露</v>
      </c>
    </row>
    <row r="497" spans="1:4" s="1" customFormat="1" ht="30" customHeight="1">
      <c r="A497" s="6">
        <v>495</v>
      </c>
      <c r="B497" s="6" t="str">
        <f>"46112022103109200435127"</f>
        <v>46112022103109200435127</v>
      </c>
      <c r="C497" s="6" t="s">
        <v>8</v>
      </c>
      <c r="D497" s="6" t="str">
        <f>"苏虹合"</f>
        <v>苏虹合</v>
      </c>
    </row>
    <row r="498" spans="1:4" s="1" customFormat="1" ht="30" customHeight="1">
      <c r="A498" s="6">
        <v>496</v>
      </c>
      <c r="B498" s="6" t="str">
        <f>"46112022103110001635511"</f>
        <v>46112022103110001635511</v>
      </c>
      <c r="C498" s="6" t="s">
        <v>8</v>
      </c>
      <c r="D498" s="6" t="str">
        <f>"赫丹阳"</f>
        <v>赫丹阳</v>
      </c>
    </row>
    <row r="499" spans="1:4" s="1" customFormat="1" ht="30" customHeight="1">
      <c r="A499" s="6">
        <v>497</v>
      </c>
      <c r="B499" s="6" t="str">
        <f>"46112022103110160035657"</f>
        <v>46112022103110160035657</v>
      </c>
      <c r="C499" s="6" t="s">
        <v>8</v>
      </c>
      <c r="D499" s="6" t="str">
        <f>"张文静"</f>
        <v>张文静</v>
      </c>
    </row>
    <row r="500" spans="1:4" s="1" customFormat="1" ht="30" customHeight="1">
      <c r="A500" s="6">
        <v>498</v>
      </c>
      <c r="B500" s="6" t="str">
        <f>"46112022103110210935702"</f>
        <v>46112022103110210935702</v>
      </c>
      <c r="C500" s="6" t="s">
        <v>8</v>
      </c>
      <c r="D500" s="6" t="str">
        <f>"符萌"</f>
        <v>符萌</v>
      </c>
    </row>
    <row r="501" spans="1:4" s="1" customFormat="1" ht="30" customHeight="1">
      <c r="A501" s="6">
        <v>499</v>
      </c>
      <c r="B501" s="6" t="str">
        <f>"46112022103110305335772"</f>
        <v>46112022103110305335772</v>
      </c>
      <c r="C501" s="6" t="s">
        <v>8</v>
      </c>
      <c r="D501" s="6" t="str">
        <f>"池东珠"</f>
        <v>池东珠</v>
      </c>
    </row>
    <row r="502" spans="1:4" s="1" customFormat="1" ht="30" customHeight="1">
      <c r="A502" s="6">
        <v>500</v>
      </c>
      <c r="B502" s="6" t="str">
        <f>"46112022103110321535779"</f>
        <v>46112022103110321535779</v>
      </c>
      <c r="C502" s="6" t="s">
        <v>8</v>
      </c>
      <c r="D502" s="6" t="str">
        <f>"王世德"</f>
        <v>王世德</v>
      </c>
    </row>
    <row r="503" spans="1:4" s="1" customFormat="1" ht="30" customHeight="1">
      <c r="A503" s="6">
        <v>501</v>
      </c>
      <c r="B503" s="6" t="str">
        <f>"46112022103110595435958"</f>
        <v>46112022103110595435958</v>
      </c>
      <c r="C503" s="6" t="s">
        <v>8</v>
      </c>
      <c r="D503" s="6" t="str">
        <f>"王平东"</f>
        <v>王平东</v>
      </c>
    </row>
    <row r="504" spans="1:4" s="1" customFormat="1" ht="30" customHeight="1">
      <c r="A504" s="6">
        <v>502</v>
      </c>
      <c r="B504" s="6" t="str">
        <f>"46112022103111095337304"</f>
        <v>46112022103111095337304</v>
      </c>
      <c r="C504" s="6" t="s">
        <v>8</v>
      </c>
      <c r="D504" s="6" t="str">
        <f>"符兰艳"</f>
        <v>符兰艳</v>
      </c>
    </row>
    <row r="505" spans="1:4" s="1" customFormat="1" ht="30" customHeight="1">
      <c r="A505" s="6">
        <v>503</v>
      </c>
      <c r="B505" s="6" t="str">
        <f>"46112022102509154723238"</f>
        <v>46112022102509154723238</v>
      </c>
      <c r="C505" s="6" t="s">
        <v>9</v>
      </c>
      <c r="D505" s="6" t="str">
        <f>"赵羽娴"</f>
        <v>赵羽娴</v>
      </c>
    </row>
    <row r="506" spans="1:4" s="1" customFormat="1" ht="30" customHeight="1">
      <c r="A506" s="6">
        <v>504</v>
      </c>
      <c r="B506" s="6" t="str">
        <f>"46112022102509281323291"</f>
        <v>46112022102509281323291</v>
      </c>
      <c r="C506" s="6" t="s">
        <v>9</v>
      </c>
      <c r="D506" s="6" t="str">
        <f>"曾德阳"</f>
        <v>曾德阳</v>
      </c>
    </row>
    <row r="507" spans="1:4" s="1" customFormat="1" ht="30" customHeight="1">
      <c r="A507" s="6">
        <v>505</v>
      </c>
      <c r="B507" s="6" t="str">
        <f>"46112022102510031323416"</f>
        <v>46112022102510031323416</v>
      </c>
      <c r="C507" s="6" t="s">
        <v>9</v>
      </c>
      <c r="D507" s="6" t="str">
        <f>"钟易汝"</f>
        <v>钟易汝</v>
      </c>
    </row>
    <row r="508" spans="1:4" s="1" customFormat="1" ht="30" customHeight="1">
      <c r="A508" s="6">
        <v>506</v>
      </c>
      <c r="B508" s="6" t="str">
        <f>"46112022102510574123621"</f>
        <v>46112022102510574123621</v>
      </c>
      <c r="C508" s="6" t="s">
        <v>9</v>
      </c>
      <c r="D508" s="6" t="str">
        <f>"陈超"</f>
        <v>陈超</v>
      </c>
    </row>
    <row r="509" spans="1:4" s="1" customFormat="1" ht="30" customHeight="1">
      <c r="A509" s="6">
        <v>507</v>
      </c>
      <c r="B509" s="6" t="str">
        <f>"46112022102515131924406"</f>
        <v>46112022102515131924406</v>
      </c>
      <c r="C509" s="6" t="s">
        <v>9</v>
      </c>
      <c r="D509" s="6" t="str">
        <f>"罗祺"</f>
        <v>罗祺</v>
      </c>
    </row>
    <row r="510" spans="1:4" s="1" customFormat="1" ht="30" customHeight="1">
      <c r="A510" s="6">
        <v>508</v>
      </c>
      <c r="B510" s="6" t="str">
        <f>"46112022102517433824961"</f>
        <v>46112022102517433824961</v>
      </c>
      <c r="C510" s="6" t="s">
        <v>9</v>
      </c>
      <c r="D510" s="6" t="str">
        <f>"何丽娴"</f>
        <v>何丽娴</v>
      </c>
    </row>
    <row r="511" spans="1:4" s="1" customFormat="1" ht="30" customHeight="1">
      <c r="A511" s="6">
        <v>509</v>
      </c>
      <c r="B511" s="6" t="str">
        <f>"46112022102519481425231"</f>
        <v>46112022102519481425231</v>
      </c>
      <c r="C511" s="6" t="s">
        <v>9</v>
      </c>
      <c r="D511" s="6" t="str">
        <f>"李康"</f>
        <v>李康</v>
      </c>
    </row>
    <row r="512" spans="1:4" s="1" customFormat="1" ht="30" customHeight="1">
      <c r="A512" s="6">
        <v>510</v>
      </c>
      <c r="B512" s="6" t="str">
        <f>"46112022102519531825251"</f>
        <v>46112022102519531825251</v>
      </c>
      <c r="C512" s="6" t="s">
        <v>9</v>
      </c>
      <c r="D512" s="6" t="str">
        <f>"王咸林"</f>
        <v>王咸林</v>
      </c>
    </row>
    <row r="513" spans="1:4" s="1" customFormat="1" ht="30" customHeight="1">
      <c r="A513" s="6">
        <v>511</v>
      </c>
      <c r="B513" s="6" t="str">
        <f>"46112022102600164025988"</f>
        <v>46112022102600164025988</v>
      </c>
      <c r="C513" s="6" t="s">
        <v>9</v>
      </c>
      <c r="D513" s="6" t="str">
        <f>"王莹莹"</f>
        <v>王莹莹</v>
      </c>
    </row>
    <row r="514" spans="1:4" s="1" customFormat="1" ht="30" customHeight="1">
      <c r="A514" s="6">
        <v>512</v>
      </c>
      <c r="B514" s="6" t="str">
        <f>"46112022102619031028146"</f>
        <v>46112022102619031028146</v>
      </c>
      <c r="C514" s="6" t="s">
        <v>9</v>
      </c>
      <c r="D514" s="6" t="str">
        <f>"杨和"</f>
        <v>杨和</v>
      </c>
    </row>
    <row r="515" spans="1:4" s="1" customFormat="1" ht="30" customHeight="1">
      <c r="A515" s="6">
        <v>513</v>
      </c>
      <c r="B515" s="6" t="str">
        <f>"46112022102622033728896"</f>
        <v>46112022102622033728896</v>
      </c>
      <c r="C515" s="6" t="s">
        <v>9</v>
      </c>
      <c r="D515" s="6" t="str">
        <f>"刘晓茜"</f>
        <v>刘晓茜</v>
      </c>
    </row>
    <row r="516" spans="1:4" s="1" customFormat="1" ht="30" customHeight="1">
      <c r="A516" s="6">
        <v>514</v>
      </c>
      <c r="B516" s="6" t="str">
        <f>"46112022102623214729125"</f>
        <v>46112022102623214729125</v>
      </c>
      <c r="C516" s="6" t="s">
        <v>9</v>
      </c>
      <c r="D516" s="6" t="str">
        <f>"吴淑意"</f>
        <v>吴淑意</v>
      </c>
    </row>
    <row r="517" spans="1:4" s="1" customFormat="1" ht="30" customHeight="1">
      <c r="A517" s="6">
        <v>515</v>
      </c>
      <c r="B517" s="6" t="str">
        <f>"46112022102700050529207"</f>
        <v>46112022102700050529207</v>
      </c>
      <c r="C517" s="6" t="s">
        <v>9</v>
      </c>
      <c r="D517" s="6" t="str">
        <f>"钟云"</f>
        <v>钟云</v>
      </c>
    </row>
    <row r="518" spans="1:4" s="1" customFormat="1" ht="30" customHeight="1">
      <c r="A518" s="6">
        <v>516</v>
      </c>
      <c r="B518" s="6" t="str">
        <f>"46112022102714022830260"</f>
        <v>46112022102714022830260</v>
      </c>
      <c r="C518" s="6" t="s">
        <v>9</v>
      </c>
      <c r="D518" s="6" t="str">
        <f>"林恩"</f>
        <v>林恩</v>
      </c>
    </row>
    <row r="519" spans="1:4" s="1" customFormat="1" ht="30" customHeight="1">
      <c r="A519" s="6">
        <v>517</v>
      </c>
      <c r="B519" s="6" t="str">
        <f>"46112022102714445630368"</f>
        <v>46112022102714445630368</v>
      </c>
      <c r="C519" s="6" t="s">
        <v>9</v>
      </c>
      <c r="D519" s="6" t="str">
        <f>"张慧蓥"</f>
        <v>张慧蓥</v>
      </c>
    </row>
    <row r="520" spans="1:4" s="1" customFormat="1" ht="30" customHeight="1">
      <c r="A520" s="6">
        <v>518</v>
      </c>
      <c r="B520" s="6" t="str">
        <f>"46112022102715431830573"</f>
        <v>46112022102715431830573</v>
      </c>
      <c r="C520" s="6" t="s">
        <v>9</v>
      </c>
      <c r="D520" s="6" t="str">
        <f>"吉训卿"</f>
        <v>吉训卿</v>
      </c>
    </row>
    <row r="521" spans="1:4" s="1" customFormat="1" ht="30" customHeight="1">
      <c r="A521" s="6">
        <v>519</v>
      </c>
      <c r="B521" s="6" t="str">
        <f>"46112022102720544331216"</f>
        <v>46112022102720544331216</v>
      </c>
      <c r="C521" s="6" t="s">
        <v>9</v>
      </c>
      <c r="D521" s="6" t="str">
        <f>"牛文瑶"</f>
        <v>牛文瑶</v>
      </c>
    </row>
    <row r="522" spans="1:4" s="1" customFormat="1" ht="30" customHeight="1">
      <c r="A522" s="6">
        <v>520</v>
      </c>
      <c r="B522" s="6" t="str">
        <f>"46112022102813305232046"</f>
        <v>46112022102813305232046</v>
      </c>
      <c r="C522" s="6" t="s">
        <v>9</v>
      </c>
      <c r="D522" s="6" t="str">
        <f>"唐传俊"</f>
        <v>唐传俊</v>
      </c>
    </row>
    <row r="523" spans="1:4" s="1" customFormat="1" ht="30" customHeight="1">
      <c r="A523" s="6">
        <v>521</v>
      </c>
      <c r="B523" s="6" t="str">
        <f>"46112022102814021232110"</f>
        <v>46112022102814021232110</v>
      </c>
      <c r="C523" s="6" t="s">
        <v>9</v>
      </c>
      <c r="D523" s="6" t="str">
        <f>"王力辉"</f>
        <v>王力辉</v>
      </c>
    </row>
    <row r="524" spans="1:4" s="1" customFormat="1" ht="30" customHeight="1">
      <c r="A524" s="6">
        <v>522</v>
      </c>
      <c r="B524" s="6" t="str">
        <f>"46112022102911190133179"</f>
        <v>46112022102911190133179</v>
      </c>
      <c r="C524" s="6" t="s">
        <v>9</v>
      </c>
      <c r="D524" s="6" t="str">
        <f>"刘思麟"</f>
        <v>刘思麟</v>
      </c>
    </row>
    <row r="525" spans="1:4" s="1" customFormat="1" ht="30" customHeight="1">
      <c r="A525" s="6">
        <v>523</v>
      </c>
      <c r="B525" s="6" t="str">
        <f>"46112022103009111633820"</f>
        <v>46112022103009111633820</v>
      </c>
      <c r="C525" s="6" t="s">
        <v>9</v>
      </c>
      <c r="D525" s="6" t="str">
        <f>"陈文亮"</f>
        <v>陈文亮</v>
      </c>
    </row>
    <row r="526" spans="1:4" s="1" customFormat="1" ht="30" customHeight="1">
      <c r="A526" s="6">
        <v>524</v>
      </c>
      <c r="B526" s="6" t="str">
        <f>"46112022103023584534741"</f>
        <v>46112022103023584534741</v>
      </c>
      <c r="C526" s="6" t="s">
        <v>9</v>
      </c>
      <c r="D526" s="6" t="str">
        <f>"曾雅菲"</f>
        <v>曾雅菲</v>
      </c>
    </row>
    <row r="527" spans="1:4" s="1" customFormat="1" ht="30" customHeight="1">
      <c r="A527" s="6">
        <v>525</v>
      </c>
      <c r="B527" s="6" t="str">
        <f>"46112022102509100123218"</f>
        <v>46112022102509100123218</v>
      </c>
      <c r="C527" s="6" t="s">
        <v>10</v>
      </c>
      <c r="D527" s="6" t="str">
        <f>"曹紫凌"</f>
        <v>曹紫凌</v>
      </c>
    </row>
    <row r="528" spans="1:4" s="1" customFormat="1" ht="30" customHeight="1">
      <c r="A528" s="6">
        <v>526</v>
      </c>
      <c r="B528" s="6" t="str">
        <f>"46112022102509144323236"</f>
        <v>46112022102509144323236</v>
      </c>
      <c r="C528" s="6" t="s">
        <v>10</v>
      </c>
      <c r="D528" s="6" t="str">
        <f>"李航"</f>
        <v>李航</v>
      </c>
    </row>
    <row r="529" spans="1:4" s="1" customFormat="1" ht="30" customHeight="1">
      <c r="A529" s="6">
        <v>527</v>
      </c>
      <c r="B529" s="6" t="str">
        <f>"46112022102509210123261"</f>
        <v>46112022102509210123261</v>
      </c>
      <c r="C529" s="6" t="s">
        <v>10</v>
      </c>
      <c r="D529" s="6" t="str">
        <f>"许洋洋"</f>
        <v>许洋洋</v>
      </c>
    </row>
    <row r="530" spans="1:4" s="1" customFormat="1" ht="30" customHeight="1">
      <c r="A530" s="6">
        <v>528</v>
      </c>
      <c r="B530" s="6" t="str">
        <f>"46112022102510502123594"</f>
        <v>46112022102510502123594</v>
      </c>
      <c r="C530" s="6" t="s">
        <v>10</v>
      </c>
      <c r="D530" s="6" t="str">
        <f>"何文华"</f>
        <v>何文华</v>
      </c>
    </row>
    <row r="531" spans="1:4" s="1" customFormat="1" ht="30" customHeight="1">
      <c r="A531" s="6">
        <v>529</v>
      </c>
      <c r="B531" s="6" t="str">
        <f>"46112022102514111324183"</f>
        <v>46112022102514111324183</v>
      </c>
      <c r="C531" s="6" t="s">
        <v>10</v>
      </c>
      <c r="D531" s="6" t="str">
        <f>"韦焱爔"</f>
        <v>韦焱爔</v>
      </c>
    </row>
    <row r="532" spans="1:4" s="1" customFormat="1" ht="30" customHeight="1">
      <c r="A532" s="6">
        <v>530</v>
      </c>
      <c r="B532" s="6" t="str">
        <f>"46112022102515182524428"</f>
        <v>46112022102515182524428</v>
      </c>
      <c r="C532" s="6" t="s">
        <v>10</v>
      </c>
      <c r="D532" s="6" t="str">
        <f>"刘莉华"</f>
        <v>刘莉华</v>
      </c>
    </row>
    <row r="533" spans="1:4" s="1" customFormat="1" ht="30" customHeight="1">
      <c r="A533" s="6">
        <v>531</v>
      </c>
      <c r="B533" s="6" t="str">
        <f>"46112022102517162124868"</f>
        <v>46112022102517162124868</v>
      </c>
      <c r="C533" s="6" t="s">
        <v>10</v>
      </c>
      <c r="D533" s="6" t="str">
        <f>"符永栋"</f>
        <v>符永栋</v>
      </c>
    </row>
    <row r="534" spans="1:4" s="1" customFormat="1" ht="30" customHeight="1">
      <c r="A534" s="6">
        <v>532</v>
      </c>
      <c r="B534" s="6" t="str">
        <f>"46112022102517555524989"</f>
        <v>46112022102517555524989</v>
      </c>
      <c r="C534" s="6" t="s">
        <v>10</v>
      </c>
      <c r="D534" s="6" t="str">
        <f>"孟霄"</f>
        <v>孟霄</v>
      </c>
    </row>
    <row r="535" spans="1:4" s="1" customFormat="1" ht="30" customHeight="1">
      <c r="A535" s="6">
        <v>533</v>
      </c>
      <c r="B535" s="6" t="str">
        <f>"46112022102518571825095"</f>
        <v>46112022102518571825095</v>
      </c>
      <c r="C535" s="6" t="s">
        <v>10</v>
      </c>
      <c r="D535" s="6" t="str">
        <f>"徐漩"</f>
        <v>徐漩</v>
      </c>
    </row>
    <row r="536" spans="1:4" s="1" customFormat="1" ht="30" customHeight="1">
      <c r="A536" s="6">
        <v>534</v>
      </c>
      <c r="B536" s="6" t="str">
        <f>"46112022102521121425510"</f>
        <v>46112022102521121425510</v>
      </c>
      <c r="C536" s="6" t="s">
        <v>10</v>
      </c>
      <c r="D536" s="6" t="str">
        <f>"莫慧陈"</f>
        <v>莫慧陈</v>
      </c>
    </row>
    <row r="537" spans="1:4" s="1" customFormat="1" ht="30" customHeight="1">
      <c r="A537" s="6">
        <v>535</v>
      </c>
      <c r="B537" s="6" t="str">
        <f>"46112022102609021726120"</f>
        <v>46112022102609021726120</v>
      </c>
      <c r="C537" s="6" t="s">
        <v>10</v>
      </c>
      <c r="D537" s="6" t="str">
        <f>"陈浩政"</f>
        <v>陈浩政</v>
      </c>
    </row>
    <row r="538" spans="1:4" s="1" customFormat="1" ht="30" customHeight="1">
      <c r="A538" s="6">
        <v>536</v>
      </c>
      <c r="B538" s="6" t="str">
        <f>"46112022102612281226922"</f>
        <v>46112022102612281226922</v>
      </c>
      <c r="C538" s="6" t="s">
        <v>10</v>
      </c>
      <c r="D538" s="6" t="str">
        <f>"李甜甜"</f>
        <v>李甜甜</v>
      </c>
    </row>
    <row r="539" spans="1:4" s="1" customFormat="1" ht="30" customHeight="1">
      <c r="A539" s="6">
        <v>537</v>
      </c>
      <c r="B539" s="6" t="str">
        <f>"46112022102616515527781"</f>
        <v>46112022102616515527781</v>
      </c>
      <c r="C539" s="6" t="s">
        <v>10</v>
      </c>
      <c r="D539" s="6" t="str">
        <f>"盘艺"</f>
        <v>盘艺</v>
      </c>
    </row>
    <row r="540" spans="1:4" s="1" customFormat="1" ht="30" customHeight="1">
      <c r="A540" s="6">
        <v>538</v>
      </c>
      <c r="B540" s="6" t="str">
        <f>"46112022102623520029187"</f>
        <v>46112022102623520029187</v>
      </c>
      <c r="C540" s="6" t="s">
        <v>10</v>
      </c>
      <c r="D540" s="6" t="str">
        <f>"钟宛蓉"</f>
        <v>钟宛蓉</v>
      </c>
    </row>
    <row r="541" spans="1:4" s="1" customFormat="1" ht="30" customHeight="1">
      <c r="A541" s="6">
        <v>539</v>
      </c>
      <c r="B541" s="6" t="str">
        <f>"46112022102700072329210"</f>
        <v>46112022102700072329210</v>
      </c>
      <c r="C541" s="6" t="s">
        <v>10</v>
      </c>
      <c r="D541" s="6" t="str">
        <f>"邱勋迈"</f>
        <v>邱勋迈</v>
      </c>
    </row>
    <row r="542" spans="1:4" s="1" customFormat="1" ht="30" customHeight="1">
      <c r="A542" s="6">
        <v>540</v>
      </c>
      <c r="B542" s="6" t="str">
        <f>"46112022102716240030722"</f>
        <v>46112022102716240030722</v>
      </c>
      <c r="C542" s="6" t="s">
        <v>10</v>
      </c>
      <c r="D542" s="6" t="str">
        <f>"王又儀"</f>
        <v>王又儀</v>
      </c>
    </row>
    <row r="543" spans="1:4" s="1" customFormat="1" ht="30" customHeight="1">
      <c r="A543" s="6">
        <v>541</v>
      </c>
      <c r="B543" s="6" t="str">
        <f>"46112022102823441232998"</f>
        <v>46112022102823441232998</v>
      </c>
      <c r="C543" s="6" t="s">
        <v>10</v>
      </c>
      <c r="D543" s="6" t="str">
        <f>"李世平"</f>
        <v>李世平</v>
      </c>
    </row>
    <row r="544" spans="1:4" s="1" customFormat="1" ht="30" customHeight="1">
      <c r="A544" s="6">
        <v>542</v>
      </c>
      <c r="B544" s="6" t="str">
        <f>"46112022102900445833016"</f>
        <v>46112022102900445833016</v>
      </c>
      <c r="C544" s="6" t="s">
        <v>10</v>
      </c>
      <c r="D544" s="6" t="str">
        <f>"李菲"</f>
        <v>李菲</v>
      </c>
    </row>
    <row r="545" spans="1:4" s="1" customFormat="1" ht="30" customHeight="1">
      <c r="A545" s="6">
        <v>543</v>
      </c>
      <c r="B545" s="6" t="str">
        <f>"46112022102923271933754"</f>
        <v>46112022102923271933754</v>
      </c>
      <c r="C545" s="6" t="s">
        <v>10</v>
      </c>
      <c r="D545" s="6" t="str">
        <f>"张思思"</f>
        <v>张思思</v>
      </c>
    </row>
    <row r="546" spans="1:4" s="1" customFormat="1" ht="30" customHeight="1">
      <c r="A546" s="6">
        <v>544</v>
      </c>
      <c r="B546" s="6" t="str">
        <f>"46112022103012330633988"</f>
        <v>46112022103012330633988</v>
      </c>
      <c r="C546" s="6" t="s">
        <v>10</v>
      </c>
      <c r="D546" s="6" t="str">
        <f>"杨沐雨"</f>
        <v>杨沐雨</v>
      </c>
    </row>
    <row r="547" spans="1:4" s="1" customFormat="1" ht="30" customHeight="1">
      <c r="A547" s="6">
        <v>545</v>
      </c>
      <c r="B547" s="6" t="str">
        <f>"46112022103012340933991"</f>
        <v>46112022103012340933991</v>
      </c>
      <c r="C547" s="6" t="s">
        <v>10</v>
      </c>
      <c r="D547" s="6" t="str">
        <f>"郑智家"</f>
        <v>郑智家</v>
      </c>
    </row>
    <row r="548" spans="1:4" s="1" customFormat="1" ht="30" customHeight="1">
      <c r="A548" s="6">
        <v>546</v>
      </c>
      <c r="B548" s="6" t="str">
        <f>"46112022102509034323193"</f>
        <v>46112022102509034323193</v>
      </c>
      <c r="C548" s="6" t="s">
        <v>11</v>
      </c>
      <c r="D548" s="6" t="str">
        <f>"林贻彬"</f>
        <v>林贻彬</v>
      </c>
    </row>
    <row r="549" spans="1:4" s="1" customFormat="1" ht="30" customHeight="1">
      <c r="A549" s="6">
        <v>547</v>
      </c>
      <c r="B549" s="6" t="str">
        <f>"46112022102509042923198"</f>
        <v>46112022102509042923198</v>
      </c>
      <c r="C549" s="6" t="s">
        <v>11</v>
      </c>
      <c r="D549" s="6" t="str">
        <f>"谭月籼"</f>
        <v>谭月籼</v>
      </c>
    </row>
    <row r="550" spans="1:4" s="1" customFormat="1" ht="30" customHeight="1">
      <c r="A550" s="6">
        <v>548</v>
      </c>
      <c r="B550" s="6" t="str">
        <f>"46112022102509073723208"</f>
        <v>46112022102509073723208</v>
      </c>
      <c r="C550" s="6" t="s">
        <v>11</v>
      </c>
      <c r="D550" s="6" t="str">
        <f>"赵媚媚"</f>
        <v>赵媚媚</v>
      </c>
    </row>
    <row r="551" spans="1:4" s="1" customFormat="1" ht="30" customHeight="1">
      <c r="A551" s="6">
        <v>549</v>
      </c>
      <c r="B551" s="6" t="str">
        <f>"46112022102509182123249"</f>
        <v>46112022102509182123249</v>
      </c>
      <c r="C551" s="6" t="s">
        <v>11</v>
      </c>
      <c r="D551" s="6" t="str">
        <f>"甘巧妙"</f>
        <v>甘巧妙</v>
      </c>
    </row>
    <row r="552" spans="1:4" s="1" customFormat="1" ht="30" customHeight="1">
      <c r="A552" s="6">
        <v>550</v>
      </c>
      <c r="B552" s="6" t="str">
        <f>"46112022102509184723250"</f>
        <v>46112022102509184723250</v>
      </c>
      <c r="C552" s="6" t="s">
        <v>11</v>
      </c>
      <c r="D552" s="6" t="str">
        <f>"王银鸾"</f>
        <v>王银鸾</v>
      </c>
    </row>
    <row r="553" spans="1:4" s="1" customFormat="1" ht="30" customHeight="1">
      <c r="A553" s="6">
        <v>551</v>
      </c>
      <c r="B553" s="6" t="str">
        <f>"46112022102509204623259"</f>
        <v>46112022102509204623259</v>
      </c>
      <c r="C553" s="6" t="s">
        <v>11</v>
      </c>
      <c r="D553" s="6" t="str">
        <f>"朱兰"</f>
        <v>朱兰</v>
      </c>
    </row>
    <row r="554" spans="1:4" s="1" customFormat="1" ht="30" customHeight="1">
      <c r="A554" s="6">
        <v>552</v>
      </c>
      <c r="B554" s="6" t="str">
        <f>"46112022102509275623289"</f>
        <v>46112022102509275623289</v>
      </c>
      <c r="C554" s="6" t="s">
        <v>11</v>
      </c>
      <c r="D554" s="6" t="str">
        <f>"詹黎灵"</f>
        <v>詹黎灵</v>
      </c>
    </row>
    <row r="555" spans="1:4" s="1" customFormat="1" ht="30" customHeight="1">
      <c r="A555" s="6">
        <v>553</v>
      </c>
      <c r="B555" s="6" t="str">
        <f>"46112022102509304123300"</f>
        <v>46112022102509304123300</v>
      </c>
      <c r="C555" s="6" t="s">
        <v>11</v>
      </c>
      <c r="D555" s="6" t="str">
        <f>"李海瑶"</f>
        <v>李海瑶</v>
      </c>
    </row>
    <row r="556" spans="1:4" s="1" customFormat="1" ht="30" customHeight="1">
      <c r="A556" s="6">
        <v>554</v>
      </c>
      <c r="B556" s="6" t="str">
        <f>"46112022102509343823309"</f>
        <v>46112022102509343823309</v>
      </c>
      <c r="C556" s="6" t="s">
        <v>11</v>
      </c>
      <c r="D556" s="6" t="str">
        <f>"李周新"</f>
        <v>李周新</v>
      </c>
    </row>
    <row r="557" spans="1:4" s="1" customFormat="1" ht="30" customHeight="1">
      <c r="A557" s="6">
        <v>555</v>
      </c>
      <c r="B557" s="6" t="str">
        <f>"46112022102509415823341"</f>
        <v>46112022102509415823341</v>
      </c>
      <c r="C557" s="6" t="s">
        <v>11</v>
      </c>
      <c r="D557" s="6" t="str">
        <f>"李雪婷"</f>
        <v>李雪婷</v>
      </c>
    </row>
    <row r="558" spans="1:4" s="1" customFormat="1" ht="30" customHeight="1">
      <c r="A558" s="6">
        <v>556</v>
      </c>
      <c r="B558" s="6" t="str">
        <f>"46112022102509463723354"</f>
        <v>46112022102509463723354</v>
      </c>
      <c r="C558" s="6" t="s">
        <v>11</v>
      </c>
      <c r="D558" s="6" t="str">
        <f>"何才丁"</f>
        <v>何才丁</v>
      </c>
    </row>
    <row r="559" spans="1:4" s="1" customFormat="1" ht="30" customHeight="1">
      <c r="A559" s="6">
        <v>557</v>
      </c>
      <c r="B559" s="6" t="str">
        <f>"46112022102509581223399"</f>
        <v>46112022102509581223399</v>
      </c>
      <c r="C559" s="6" t="s">
        <v>11</v>
      </c>
      <c r="D559" s="6" t="str">
        <f>"符克芳"</f>
        <v>符克芳</v>
      </c>
    </row>
    <row r="560" spans="1:4" s="1" customFormat="1" ht="30" customHeight="1">
      <c r="A560" s="6">
        <v>558</v>
      </c>
      <c r="B560" s="6" t="str">
        <f>"46112022102510022223413"</f>
        <v>46112022102510022223413</v>
      </c>
      <c r="C560" s="6" t="s">
        <v>11</v>
      </c>
      <c r="D560" s="6" t="str">
        <f>"陈鹏"</f>
        <v>陈鹏</v>
      </c>
    </row>
    <row r="561" spans="1:4" s="1" customFormat="1" ht="30" customHeight="1">
      <c r="A561" s="6">
        <v>559</v>
      </c>
      <c r="B561" s="6" t="str">
        <f>"46112022102510032623417"</f>
        <v>46112022102510032623417</v>
      </c>
      <c r="C561" s="6" t="s">
        <v>11</v>
      </c>
      <c r="D561" s="6" t="str">
        <f>"胡心洋"</f>
        <v>胡心洋</v>
      </c>
    </row>
    <row r="562" spans="1:4" s="1" customFormat="1" ht="30" customHeight="1">
      <c r="A562" s="6">
        <v>560</v>
      </c>
      <c r="B562" s="6" t="str">
        <f>"46112022102510044623422"</f>
        <v>46112022102510044623422</v>
      </c>
      <c r="C562" s="6" t="s">
        <v>11</v>
      </c>
      <c r="D562" s="6" t="str">
        <f>"符延孟"</f>
        <v>符延孟</v>
      </c>
    </row>
    <row r="563" spans="1:4" s="1" customFormat="1" ht="30" customHeight="1">
      <c r="A563" s="6">
        <v>561</v>
      </c>
      <c r="B563" s="6" t="str">
        <f>"46112022102510050323423"</f>
        <v>46112022102510050323423</v>
      </c>
      <c r="C563" s="6" t="s">
        <v>11</v>
      </c>
      <c r="D563" s="6" t="str">
        <f>"叶彤"</f>
        <v>叶彤</v>
      </c>
    </row>
    <row r="564" spans="1:4" s="1" customFormat="1" ht="30" customHeight="1">
      <c r="A564" s="6">
        <v>562</v>
      </c>
      <c r="B564" s="6" t="str">
        <f>"46112022102510063223433"</f>
        <v>46112022102510063223433</v>
      </c>
      <c r="C564" s="6" t="s">
        <v>11</v>
      </c>
      <c r="D564" s="6" t="str">
        <f>"张雯雯"</f>
        <v>张雯雯</v>
      </c>
    </row>
    <row r="565" spans="1:4" s="1" customFormat="1" ht="30" customHeight="1">
      <c r="A565" s="6">
        <v>563</v>
      </c>
      <c r="B565" s="6" t="str">
        <f>"46112022102510071423437"</f>
        <v>46112022102510071423437</v>
      </c>
      <c r="C565" s="6" t="s">
        <v>11</v>
      </c>
      <c r="D565" s="6" t="str">
        <f>"李益博"</f>
        <v>李益博</v>
      </c>
    </row>
    <row r="566" spans="1:4" s="1" customFormat="1" ht="30" customHeight="1">
      <c r="A566" s="6">
        <v>564</v>
      </c>
      <c r="B566" s="6" t="str">
        <f>"46112022102510093223445"</f>
        <v>46112022102510093223445</v>
      </c>
      <c r="C566" s="6" t="s">
        <v>11</v>
      </c>
      <c r="D566" s="6" t="str">
        <f>"郭海霞"</f>
        <v>郭海霞</v>
      </c>
    </row>
    <row r="567" spans="1:4" s="1" customFormat="1" ht="30" customHeight="1">
      <c r="A567" s="6">
        <v>565</v>
      </c>
      <c r="B567" s="6" t="str">
        <f>"46112022102510105023449"</f>
        <v>46112022102510105023449</v>
      </c>
      <c r="C567" s="6" t="s">
        <v>11</v>
      </c>
      <c r="D567" s="6" t="str">
        <f>"庄绪阳"</f>
        <v>庄绪阳</v>
      </c>
    </row>
    <row r="568" spans="1:4" s="1" customFormat="1" ht="30" customHeight="1">
      <c r="A568" s="6">
        <v>566</v>
      </c>
      <c r="B568" s="6" t="str">
        <f>"46112022102510181123482"</f>
        <v>46112022102510181123482</v>
      </c>
      <c r="C568" s="6" t="s">
        <v>11</v>
      </c>
      <c r="D568" s="6" t="str">
        <f>"陈凤日"</f>
        <v>陈凤日</v>
      </c>
    </row>
    <row r="569" spans="1:4" s="1" customFormat="1" ht="30" customHeight="1">
      <c r="A569" s="6">
        <v>567</v>
      </c>
      <c r="B569" s="6" t="str">
        <f>"46112022102510323723533"</f>
        <v>46112022102510323723533</v>
      </c>
      <c r="C569" s="6" t="s">
        <v>11</v>
      </c>
      <c r="D569" s="6" t="str">
        <f>"彭昌美"</f>
        <v>彭昌美</v>
      </c>
    </row>
    <row r="570" spans="1:4" s="1" customFormat="1" ht="30" customHeight="1">
      <c r="A570" s="6">
        <v>568</v>
      </c>
      <c r="B570" s="6" t="str">
        <f>"46112022102510391723551"</f>
        <v>46112022102510391723551</v>
      </c>
      <c r="C570" s="6" t="s">
        <v>11</v>
      </c>
      <c r="D570" s="6" t="str">
        <f>"肖家瑜"</f>
        <v>肖家瑜</v>
      </c>
    </row>
    <row r="571" spans="1:4" s="1" customFormat="1" ht="30" customHeight="1">
      <c r="A571" s="6">
        <v>569</v>
      </c>
      <c r="B571" s="6" t="str">
        <f>"46112022102510402223553"</f>
        <v>46112022102510402223553</v>
      </c>
      <c r="C571" s="6" t="s">
        <v>11</v>
      </c>
      <c r="D571" s="6" t="str">
        <f>"王月明"</f>
        <v>王月明</v>
      </c>
    </row>
    <row r="572" spans="1:4" s="1" customFormat="1" ht="30" customHeight="1">
      <c r="A572" s="6">
        <v>570</v>
      </c>
      <c r="B572" s="6" t="str">
        <f>"46112022102510460623574"</f>
        <v>46112022102510460623574</v>
      </c>
      <c r="C572" s="6" t="s">
        <v>11</v>
      </c>
      <c r="D572" s="6" t="str">
        <f>"张著桢"</f>
        <v>张著桢</v>
      </c>
    </row>
    <row r="573" spans="1:4" s="1" customFormat="1" ht="30" customHeight="1">
      <c r="A573" s="6">
        <v>571</v>
      </c>
      <c r="B573" s="6" t="str">
        <f>"46112022102511023423650"</f>
        <v>46112022102511023423650</v>
      </c>
      <c r="C573" s="6" t="s">
        <v>11</v>
      </c>
      <c r="D573" s="6" t="str">
        <f>"许嘉桐"</f>
        <v>许嘉桐</v>
      </c>
    </row>
    <row r="574" spans="1:4" s="1" customFormat="1" ht="30" customHeight="1">
      <c r="A574" s="6">
        <v>572</v>
      </c>
      <c r="B574" s="6" t="str">
        <f>"46112022102511103123677"</f>
        <v>46112022102511103123677</v>
      </c>
      <c r="C574" s="6" t="s">
        <v>11</v>
      </c>
      <c r="D574" s="6" t="str">
        <f>"谢彤"</f>
        <v>谢彤</v>
      </c>
    </row>
    <row r="575" spans="1:4" s="1" customFormat="1" ht="30" customHeight="1">
      <c r="A575" s="6">
        <v>573</v>
      </c>
      <c r="B575" s="6" t="str">
        <f>"46112022102511381023769"</f>
        <v>46112022102511381023769</v>
      </c>
      <c r="C575" s="6" t="s">
        <v>11</v>
      </c>
      <c r="D575" s="6" t="str">
        <f>"陈玉琪"</f>
        <v>陈玉琪</v>
      </c>
    </row>
    <row r="576" spans="1:4" s="1" customFormat="1" ht="30" customHeight="1">
      <c r="A576" s="6">
        <v>574</v>
      </c>
      <c r="B576" s="6" t="str">
        <f>"46112022102511420423783"</f>
        <v>46112022102511420423783</v>
      </c>
      <c r="C576" s="6" t="s">
        <v>11</v>
      </c>
      <c r="D576" s="6" t="str">
        <f>"李静恬"</f>
        <v>李静恬</v>
      </c>
    </row>
    <row r="577" spans="1:4" s="1" customFormat="1" ht="30" customHeight="1">
      <c r="A577" s="6">
        <v>575</v>
      </c>
      <c r="B577" s="6" t="str">
        <f>"46112022102512215823922"</f>
        <v>46112022102512215823922</v>
      </c>
      <c r="C577" s="6" t="s">
        <v>11</v>
      </c>
      <c r="D577" s="6" t="str">
        <f>"周焕仙"</f>
        <v>周焕仙</v>
      </c>
    </row>
    <row r="578" spans="1:4" s="1" customFormat="1" ht="30" customHeight="1">
      <c r="A578" s="6">
        <v>576</v>
      </c>
      <c r="B578" s="6" t="str">
        <f>"46112022102512250423929"</f>
        <v>46112022102512250423929</v>
      </c>
      <c r="C578" s="6" t="s">
        <v>11</v>
      </c>
      <c r="D578" s="6" t="str">
        <f>"王星栋"</f>
        <v>王星栋</v>
      </c>
    </row>
    <row r="579" spans="1:4" s="1" customFormat="1" ht="30" customHeight="1">
      <c r="A579" s="6">
        <v>577</v>
      </c>
      <c r="B579" s="6" t="str">
        <f>"46112022102512322323951"</f>
        <v>46112022102512322323951</v>
      </c>
      <c r="C579" s="6" t="s">
        <v>11</v>
      </c>
      <c r="D579" s="6" t="str">
        <f>"廖广婷"</f>
        <v>廖广婷</v>
      </c>
    </row>
    <row r="580" spans="1:4" s="1" customFormat="1" ht="30" customHeight="1">
      <c r="A580" s="6">
        <v>578</v>
      </c>
      <c r="B580" s="6" t="str">
        <f>"46112022102512324923953"</f>
        <v>46112022102512324923953</v>
      </c>
      <c r="C580" s="6" t="s">
        <v>11</v>
      </c>
      <c r="D580" s="6" t="str">
        <f>"白丽"</f>
        <v>白丽</v>
      </c>
    </row>
    <row r="581" spans="1:4" s="1" customFormat="1" ht="30" customHeight="1">
      <c r="A581" s="6">
        <v>579</v>
      </c>
      <c r="B581" s="6" t="str">
        <f>"46112022102513150624066"</f>
        <v>46112022102513150624066</v>
      </c>
      <c r="C581" s="6" t="s">
        <v>11</v>
      </c>
      <c r="D581" s="6" t="str">
        <f>"文静"</f>
        <v>文静</v>
      </c>
    </row>
    <row r="582" spans="1:4" s="1" customFormat="1" ht="30" customHeight="1">
      <c r="A582" s="6">
        <v>580</v>
      </c>
      <c r="B582" s="6" t="str">
        <f>"46112022102514125224190"</f>
        <v>46112022102514125224190</v>
      </c>
      <c r="C582" s="6" t="s">
        <v>11</v>
      </c>
      <c r="D582" s="6" t="str">
        <f>"付俊山"</f>
        <v>付俊山</v>
      </c>
    </row>
    <row r="583" spans="1:4" s="1" customFormat="1" ht="30" customHeight="1">
      <c r="A583" s="6">
        <v>581</v>
      </c>
      <c r="B583" s="6" t="str">
        <f>"46112022102514163624201"</f>
        <v>46112022102514163624201</v>
      </c>
      <c r="C583" s="6" t="s">
        <v>11</v>
      </c>
      <c r="D583" s="6" t="str">
        <f>"辜韧佳"</f>
        <v>辜韧佳</v>
      </c>
    </row>
    <row r="584" spans="1:4" s="1" customFormat="1" ht="30" customHeight="1">
      <c r="A584" s="6">
        <v>582</v>
      </c>
      <c r="B584" s="6" t="str">
        <f>"46112022102514294824247"</f>
        <v>46112022102514294824247</v>
      </c>
      <c r="C584" s="6" t="s">
        <v>11</v>
      </c>
      <c r="D584" s="6" t="str">
        <f>"曾子倩"</f>
        <v>曾子倩</v>
      </c>
    </row>
    <row r="585" spans="1:4" s="1" customFormat="1" ht="30" customHeight="1">
      <c r="A585" s="6">
        <v>583</v>
      </c>
      <c r="B585" s="6" t="str">
        <f>"46112022102514452024296"</f>
        <v>46112022102514452024296</v>
      </c>
      <c r="C585" s="6" t="s">
        <v>11</v>
      </c>
      <c r="D585" s="6" t="str">
        <f>"陈明亮"</f>
        <v>陈明亮</v>
      </c>
    </row>
    <row r="586" spans="1:4" s="1" customFormat="1" ht="30" customHeight="1">
      <c r="A586" s="6">
        <v>584</v>
      </c>
      <c r="B586" s="6" t="str">
        <f>"46112022102514465824303"</f>
        <v>46112022102514465824303</v>
      </c>
      <c r="C586" s="6" t="s">
        <v>11</v>
      </c>
      <c r="D586" s="6" t="str">
        <f>"何啟山"</f>
        <v>何啟山</v>
      </c>
    </row>
    <row r="587" spans="1:4" s="1" customFormat="1" ht="30" customHeight="1">
      <c r="A587" s="6">
        <v>585</v>
      </c>
      <c r="B587" s="6" t="str">
        <f>"46112022102515201624434"</f>
        <v>46112022102515201624434</v>
      </c>
      <c r="C587" s="6" t="s">
        <v>11</v>
      </c>
      <c r="D587" s="6" t="str">
        <f>"唐悦"</f>
        <v>唐悦</v>
      </c>
    </row>
    <row r="588" spans="1:4" s="1" customFormat="1" ht="30" customHeight="1">
      <c r="A588" s="6">
        <v>586</v>
      </c>
      <c r="B588" s="6" t="str">
        <f>"46112022102515210424445"</f>
        <v>46112022102515210424445</v>
      </c>
      <c r="C588" s="6" t="s">
        <v>11</v>
      </c>
      <c r="D588" s="6" t="str">
        <f>"郭燕萍"</f>
        <v>郭燕萍</v>
      </c>
    </row>
    <row r="589" spans="1:4" s="1" customFormat="1" ht="30" customHeight="1">
      <c r="A589" s="6">
        <v>587</v>
      </c>
      <c r="B589" s="6" t="str">
        <f>"46112022102515241624450"</f>
        <v>46112022102515241624450</v>
      </c>
      <c r="C589" s="6" t="s">
        <v>11</v>
      </c>
      <c r="D589" s="6" t="str">
        <f>"吴晓朋"</f>
        <v>吴晓朋</v>
      </c>
    </row>
    <row r="590" spans="1:4" s="1" customFormat="1" ht="30" customHeight="1">
      <c r="A590" s="6">
        <v>588</v>
      </c>
      <c r="B590" s="6" t="str">
        <f>"46112022102515264224459"</f>
        <v>46112022102515264224459</v>
      </c>
      <c r="C590" s="6" t="s">
        <v>11</v>
      </c>
      <c r="D590" s="6" t="str">
        <f>"陈继博"</f>
        <v>陈继博</v>
      </c>
    </row>
    <row r="591" spans="1:4" s="1" customFormat="1" ht="30" customHeight="1">
      <c r="A591" s="6">
        <v>589</v>
      </c>
      <c r="B591" s="6" t="str">
        <f>"46112022102515382524503"</f>
        <v>46112022102515382524503</v>
      </c>
      <c r="C591" s="6" t="s">
        <v>11</v>
      </c>
      <c r="D591" s="6" t="str">
        <f>"谭韵昭"</f>
        <v>谭韵昭</v>
      </c>
    </row>
    <row r="592" spans="1:4" s="1" customFormat="1" ht="30" customHeight="1">
      <c r="A592" s="6">
        <v>590</v>
      </c>
      <c r="B592" s="6" t="str">
        <f>"46112022102515582124581"</f>
        <v>46112022102515582124581</v>
      </c>
      <c r="C592" s="6" t="s">
        <v>11</v>
      </c>
      <c r="D592" s="6" t="str">
        <f>"丁天涯"</f>
        <v>丁天涯</v>
      </c>
    </row>
    <row r="593" spans="1:4" s="1" customFormat="1" ht="30" customHeight="1">
      <c r="A593" s="6">
        <v>591</v>
      </c>
      <c r="B593" s="6" t="str">
        <f>"46112022102515590024585"</f>
        <v>46112022102515590024585</v>
      </c>
      <c r="C593" s="6" t="s">
        <v>11</v>
      </c>
      <c r="D593" s="6" t="str">
        <f>"洪起彪"</f>
        <v>洪起彪</v>
      </c>
    </row>
    <row r="594" spans="1:4" s="1" customFormat="1" ht="30" customHeight="1">
      <c r="A594" s="6">
        <v>592</v>
      </c>
      <c r="B594" s="6" t="str">
        <f>"46112022102516110524636"</f>
        <v>46112022102516110524636</v>
      </c>
      <c r="C594" s="6" t="s">
        <v>11</v>
      </c>
      <c r="D594" s="6" t="str">
        <f>"邱茜"</f>
        <v>邱茜</v>
      </c>
    </row>
    <row r="595" spans="1:4" s="1" customFormat="1" ht="30" customHeight="1">
      <c r="A595" s="6">
        <v>593</v>
      </c>
      <c r="B595" s="6" t="str">
        <f>"46112022102516390124730"</f>
        <v>46112022102516390124730</v>
      </c>
      <c r="C595" s="6" t="s">
        <v>11</v>
      </c>
      <c r="D595" s="6" t="str">
        <f>"黎源秀"</f>
        <v>黎源秀</v>
      </c>
    </row>
    <row r="596" spans="1:4" s="1" customFormat="1" ht="30" customHeight="1">
      <c r="A596" s="6">
        <v>594</v>
      </c>
      <c r="B596" s="6" t="str">
        <f>"46112022102516411524738"</f>
        <v>46112022102516411524738</v>
      </c>
      <c r="C596" s="6" t="s">
        <v>11</v>
      </c>
      <c r="D596" s="6" t="str">
        <f>"陈月文"</f>
        <v>陈月文</v>
      </c>
    </row>
    <row r="597" spans="1:4" s="1" customFormat="1" ht="30" customHeight="1">
      <c r="A597" s="6">
        <v>595</v>
      </c>
      <c r="B597" s="6" t="str">
        <f>"46112022102517053424823"</f>
        <v>46112022102517053424823</v>
      </c>
      <c r="C597" s="6" t="s">
        <v>11</v>
      </c>
      <c r="D597" s="6" t="str">
        <f>"郑冠武"</f>
        <v>郑冠武</v>
      </c>
    </row>
    <row r="598" spans="1:4" s="1" customFormat="1" ht="30" customHeight="1">
      <c r="A598" s="6">
        <v>596</v>
      </c>
      <c r="B598" s="6" t="str">
        <f>"46112022102517111724847"</f>
        <v>46112022102517111724847</v>
      </c>
      <c r="C598" s="6" t="s">
        <v>11</v>
      </c>
      <c r="D598" s="6" t="str">
        <f>"庄惠雯"</f>
        <v>庄惠雯</v>
      </c>
    </row>
    <row r="599" spans="1:4" s="1" customFormat="1" ht="30" customHeight="1">
      <c r="A599" s="6">
        <v>597</v>
      </c>
      <c r="B599" s="6" t="str">
        <f>"46112022102517133824857"</f>
        <v>46112022102517133824857</v>
      </c>
      <c r="C599" s="6" t="s">
        <v>11</v>
      </c>
      <c r="D599" s="6" t="str">
        <f>"矣建婷"</f>
        <v>矣建婷</v>
      </c>
    </row>
    <row r="600" spans="1:4" s="1" customFormat="1" ht="30" customHeight="1">
      <c r="A600" s="6">
        <v>598</v>
      </c>
      <c r="B600" s="6" t="str">
        <f>"46112022102517202324885"</f>
        <v>46112022102517202324885</v>
      </c>
      <c r="C600" s="6" t="s">
        <v>11</v>
      </c>
      <c r="D600" s="6" t="str">
        <f>"丁志"</f>
        <v>丁志</v>
      </c>
    </row>
    <row r="601" spans="1:4" s="1" customFormat="1" ht="30" customHeight="1">
      <c r="A601" s="6">
        <v>599</v>
      </c>
      <c r="B601" s="6" t="str">
        <f>"46112022102517340524930"</f>
        <v>46112022102517340524930</v>
      </c>
      <c r="C601" s="6" t="s">
        <v>11</v>
      </c>
      <c r="D601" s="6" t="str">
        <f>"全津津"</f>
        <v>全津津</v>
      </c>
    </row>
    <row r="602" spans="1:4" s="1" customFormat="1" ht="30" customHeight="1">
      <c r="A602" s="6">
        <v>600</v>
      </c>
      <c r="B602" s="6" t="str">
        <f>"46112022102517572624992"</f>
        <v>46112022102517572624992</v>
      </c>
      <c r="C602" s="6" t="s">
        <v>11</v>
      </c>
      <c r="D602" s="6" t="str">
        <f>"李昌廷"</f>
        <v>李昌廷</v>
      </c>
    </row>
    <row r="603" spans="1:4" s="1" customFormat="1" ht="30" customHeight="1">
      <c r="A603" s="6">
        <v>601</v>
      </c>
      <c r="B603" s="6" t="str">
        <f>"46112022102518041424998"</f>
        <v>46112022102518041424998</v>
      </c>
      <c r="C603" s="6" t="s">
        <v>11</v>
      </c>
      <c r="D603" s="6" t="str">
        <f>"钟华敏"</f>
        <v>钟华敏</v>
      </c>
    </row>
    <row r="604" spans="1:4" s="1" customFormat="1" ht="30" customHeight="1">
      <c r="A604" s="6">
        <v>602</v>
      </c>
      <c r="B604" s="6" t="str">
        <f>"46112022102518082725007"</f>
        <v>46112022102518082725007</v>
      </c>
      <c r="C604" s="6" t="s">
        <v>11</v>
      </c>
      <c r="D604" s="6" t="str">
        <f>"羊良华"</f>
        <v>羊良华</v>
      </c>
    </row>
    <row r="605" spans="1:4" s="1" customFormat="1" ht="30" customHeight="1">
      <c r="A605" s="6">
        <v>603</v>
      </c>
      <c r="B605" s="6" t="str">
        <f>"46112022102519460525221"</f>
        <v>46112022102519460525221</v>
      </c>
      <c r="C605" s="6" t="s">
        <v>11</v>
      </c>
      <c r="D605" s="6" t="str">
        <f>"黄晓瑞"</f>
        <v>黄晓瑞</v>
      </c>
    </row>
    <row r="606" spans="1:4" s="1" customFormat="1" ht="30" customHeight="1">
      <c r="A606" s="6">
        <v>604</v>
      </c>
      <c r="B606" s="6" t="str">
        <f>"46112022102519494525236"</f>
        <v>46112022102519494525236</v>
      </c>
      <c r="C606" s="6" t="s">
        <v>11</v>
      </c>
      <c r="D606" s="6" t="str">
        <f>"邓文馨"</f>
        <v>邓文馨</v>
      </c>
    </row>
    <row r="607" spans="1:4" s="1" customFormat="1" ht="30" customHeight="1">
      <c r="A607" s="6">
        <v>605</v>
      </c>
      <c r="B607" s="6" t="str">
        <f>"46112022102519581425267"</f>
        <v>46112022102519581425267</v>
      </c>
      <c r="C607" s="6" t="s">
        <v>11</v>
      </c>
      <c r="D607" s="6" t="str">
        <f>"莫南立"</f>
        <v>莫南立</v>
      </c>
    </row>
    <row r="608" spans="1:4" s="1" customFormat="1" ht="30" customHeight="1">
      <c r="A608" s="6">
        <v>606</v>
      </c>
      <c r="B608" s="6" t="str">
        <f>"46112022102520183125328"</f>
        <v>46112022102520183125328</v>
      </c>
      <c r="C608" s="6" t="s">
        <v>11</v>
      </c>
      <c r="D608" s="6" t="str">
        <f>"符民宇"</f>
        <v>符民宇</v>
      </c>
    </row>
    <row r="609" spans="1:4" s="1" customFormat="1" ht="30" customHeight="1">
      <c r="A609" s="6">
        <v>607</v>
      </c>
      <c r="B609" s="6" t="str">
        <f>"46112022102520242625354"</f>
        <v>46112022102520242625354</v>
      </c>
      <c r="C609" s="6" t="s">
        <v>11</v>
      </c>
      <c r="D609" s="6" t="str">
        <f>"盛诗莹"</f>
        <v>盛诗莹</v>
      </c>
    </row>
    <row r="610" spans="1:4" s="1" customFormat="1" ht="30" customHeight="1">
      <c r="A610" s="6">
        <v>608</v>
      </c>
      <c r="B610" s="6" t="str">
        <f>"46112022102520275425366"</f>
        <v>46112022102520275425366</v>
      </c>
      <c r="C610" s="6" t="s">
        <v>11</v>
      </c>
      <c r="D610" s="6" t="str">
        <f>"石挺婷"</f>
        <v>石挺婷</v>
      </c>
    </row>
    <row r="611" spans="1:4" s="1" customFormat="1" ht="30" customHeight="1">
      <c r="A611" s="6">
        <v>609</v>
      </c>
      <c r="B611" s="6" t="str">
        <f>"46112022102520334325387"</f>
        <v>46112022102520334325387</v>
      </c>
      <c r="C611" s="6" t="s">
        <v>11</v>
      </c>
      <c r="D611" s="6" t="str">
        <f>"张小燕"</f>
        <v>张小燕</v>
      </c>
    </row>
    <row r="612" spans="1:4" s="1" customFormat="1" ht="30" customHeight="1">
      <c r="A612" s="6">
        <v>610</v>
      </c>
      <c r="B612" s="6" t="str">
        <f>"46112022102521005425463"</f>
        <v>46112022102521005425463</v>
      </c>
      <c r="C612" s="6" t="s">
        <v>11</v>
      </c>
      <c r="D612" s="6" t="str">
        <f>"庄渝"</f>
        <v>庄渝</v>
      </c>
    </row>
    <row r="613" spans="1:4" s="1" customFormat="1" ht="30" customHeight="1">
      <c r="A613" s="6">
        <v>611</v>
      </c>
      <c r="B613" s="6" t="str">
        <f>"46112022102521125025514"</f>
        <v>46112022102521125025514</v>
      </c>
      <c r="C613" s="6" t="s">
        <v>11</v>
      </c>
      <c r="D613" s="6" t="str">
        <f>"郑晨"</f>
        <v>郑晨</v>
      </c>
    </row>
    <row r="614" spans="1:4" s="1" customFormat="1" ht="30" customHeight="1">
      <c r="A614" s="6">
        <v>612</v>
      </c>
      <c r="B614" s="6" t="str">
        <f>"46112022102521141625518"</f>
        <v>46112022102521141625518</v>
      </c>
      <c r="C614" s="6" t="s">
        <v>11</v>
      </c>
      <c r="D614" s="6" t="str">
        <f>"吴晓颖"</f>
        <v>吴晓颖</v>
      </c>
    </row>
    <row r="615" spans="1:4" s="1" customFormat="1" ht="30" customHeight="1">
      <c r="A615" s="6">
        <v>613</v>
      </c>
      <c r="B615" s="6" t="str">
        <f>"46112022102521264125576"</f>
        <v>46112022102521264125576</v>
      </c>
      <c r="C615" s="6" t="s">
        <v>11</v>
      </c>
      <c r="D615" s="6" t="str">
        <f>"李美蓉"</f>
        <v>李美蓉</v>
      </c>
    </row>
    <row r="616" spans="1:4" s="1" customFormat="1" ht="30" customHeight="1">
      <c r="A616" s="6">
        <v>614</v>
      </c>
      <c r="B616" s="6" t="str">
        <f>"46112022102521323025600"</f>
        <v>46112022102521323025600</v>
      </c>
      <c r="C616" s="6" t="s">
        <v>11</v>
      </c>
      <c r="D616" s="6" t="str">
        <f>"林静"</f>
        <v>林静</v>
      </c>
    </row>
    <row r="617" spans="1:4" s="1" customFormat="1" ht="30" customHeight="1">
      <c r="A617" s="6">
        <v>615</v>
      </c>
      <c r="B617" s="6" t="str">
        <f>"46112022102521404825626"</f>
        <v>46112022102521404825626</v>
      </c>
      <c r="C617" s="6" t="s">
        <v>11</v>
      </c>
      <c r="D617" s="6" t="str">
        <f>"刘和华"</f>
        <v>刘和华</v>
      </c>
    </row>
    <row r="618" spans="1:4" s="1" customFormat="1" ht="30" customHeight="1">
      <c r="A618" s="6">
        <v>616</v>
      </c>
      <c r="B618" s="6" t="str">
        <f>"46112022102521453325646"</f>
        <v>46112022102521453325646</v>
      </c>
      <c r="C618" s="6" t="s">
        <v>11</v>
      </c>
      <c r="D618" s="6" t="str">
        <f>"杜彦君"</f>
        <v>杜彦君</v>
      </c>
    </row>
    <row r="619" spans="1:4" s="1" customFormat="1" ht="30" customHeight="1">
      <c r="A619" s="6">
        <v>617</v>
      </c>
      <c r="B619" s="6" t="str">
        <f>"46112022102521461825650"</f>
        <v>46112022102521461825650</v>
      </c>
      <c r="C619" s="6" t="s">
        <v>11</v>
      </c>
      <c r="D619" s="6" t="str">
        <f>"叶元艳"</f>
        <v>叶元艳</v>
      </c>
    </row>
    <row r="620" spans="1:4" s="1" customFormat="1" ht="30" customHeight="1">
      <c r="A620" s="6">
        <v>618</v>
      </c>
      <c r="B620" s="6" t="str">
        <f>"46112022102521515125674"</f>
        <v>46112022102521515125674</v>
      </c>
      <c r="C620" s="6" t="s">
        <v>11</v>
      </c>
      <c r="D620" s="6" t="str">
        <f>"谢盼盼"</f>
        <v>谢盼盼</v>
      </c>
    </row>
    <row r="621" spans="1:4" s="1" customFormat="1" ht="30" customHeight="1">
      <c r="A621" s="6">
        <v>619</v>
      </c>
      <c r="B621" s="6" t="str">
        <f>"46112022102522330325777"</f>
        <v>46112022102522330325777</v>
      </c>
      <c r="C621" s="6" t="s">
        <v>11</v>
      </c>
      <c r="D621" s="6" t="str">
        <f>"闫纪伟"</f>
        <v>闫纪伟</v>
      </c>
    </row>
    <row r="622" spans="1:4" s="1" customFormat="1" ht="30" customHeight="1">
      <c r="A622" s="6">
        <v>620</v>
      </c>
      <c r="B622" s="6" t="str">
        <f>"46112022102522441125807"</f>
        <v>46112022102522441125807</v>
      </c>
      <c r="C622" s="6" t="s">
        <v>11</v>
      </c>
      <c r="D622" s="6" t="str">
        <f>"蒋树娜"</f>
        <v>蒋树娜</v>
      </c>
    </row>
    <row r="623" spans="1:4" s="1" customFormat="1" ht="30" customHeight="1">
      <c r="A623" s="6">
        <v>621</v>
      </c>
      <c r="B623" s="6" t="str">
        <f>"46112022102523210025898"</f>
        <v>46112022102523210025898</v>
      </c>
      <c r="C623" s="6" t="s">
        <v>11</v>
      </c>
      <c r="D623" s="6" t="str">
        <f>"陈琦"</f>
        <v>陈琦</v>
      </c>
    </row>
    <row r="624" spans="1:4" s="1" customFormat="1" ht="30" customHeight="1">
      <c r="A624" s="6">
        <v>622</v>
      </c>
      <c r="B624" s="6" t="str">
        <f>"46112022102600084225980"</f>
        <v>46112022102600084225980</v>
      </c>
      <c r="C624" s="6" t="s">
        <v>11</v>
      </c>
      <c r="D624" s="6" t="str">
        <f>"罗飞"</f>
        <v>罗飞</v>
      </c>
    </row>
    <row r="625" spans="1:4" s="1" customFormat="1" ht="30" customHeight="1">
      <c r="A625" s="6">
        <v>623</v>
      </c>
      <c r="B625" s="6" t="str">
        <f>"46112022102600194125990"</f>
        <v>46112022102600194125990</v>
      </c>
      <c r="C625" s="6" t="s">
        <v>11</v>
      </c>
      <c r="D625" s="6" t="str">
        <f>"陈泽莲"</f>
        <v>陈泽莲</v>
      </c>
    </row>
    <row r="626" spans="1:4" s="1" customFormat="1" ht="30" customHeight="1">
      <c r="A626" s="6">
        <v>624</v>
      </c>
      <c r="B626" s="6" t="str">
        <f>"46112022102600330625997"</f>
        <v>46112022102600330625997</v>
      </c>
      <c r="C626" s="6" t="s">
        <v>11</v>
      </c>
      <c r="D626" s="6" t="str">
        <f>"林月贵"</f>
        <v>林月贵</v>
      </c>
    </row>
    <row r="627" spans="1:4" s="1" customFormat="1" ht="30" customHeight="1">
      <c r="A627" s="6">
        <v>625</v>
      </c>
      <c r="B627" s="6" t="str">
        <f>"46112022102604155526026"</f>
        <v>46112022102604155526026</v>
      </c>
      <c r="C627" s="6" t="s">
        <v>11</v>
      </c>
      <c r="D627" s="6" t="str">
        <f>"卢茜"</f>
        <v>卢茜</v>
      </c>
    </row>
    <row r="628" spans="1:4" s="1" customFormat="1" ht="30" customHeight="1">
      <c r="A628" s="6">
        <v>626</v>
      </c>
      <c r="B628" s="6" t="str">
        <f>"46112022102609205926209"</f>
        <v>46112022102609205926209</v>
      </c>
      <c r="C628" s="6" t="s">
        <v>11</v>
      </c>
      <c r="D628" s="6" t="str">
        <f>"王冰雪"</f>
        <v>王冰雪</v>
      </c>
    </row>
    <row r="629" spans="1:4" s="1" customFormat="1" ht="30" customHeight="1">
      <c r="A629" s="6">
        <v>627</v>
      </c>
      <c r="B629" s="6" t="str">
        <f>"46112022102609250026216"</f>
        <v>46112022102609250026216</v>
      </c>
      <c r="C629" s="6" t="s">
        <v>11</v>
      </c>
      <c r="D629" s="6" t="str">
        <f>"洪敏"</f>
        <v>洪敏</v>
      </c>
    </row>
    <row r="630" spans="1:4" s="1" customFormat="1" ht="30" customHeight="1">
      <c r="A630" s="6">
        <v>628</v>
      </c>
      <c r="B630" s="6" t="str">
        <f>"46112022102609272826231"</f>
        <v>46112022102609272826231</v>
      </c>
      <c r="C630" s="6" t="s">
        <v>11</v>
      </c>
      <c r="D630" s="6" t="str">
        <f>"林觉儒"</f>
        <v>林觉儒</v>
      </c>
    </row>
    <row r="631" spans="1:4" s="1" customFormat="1" ht="30" customHeight="1">
      <c r="A631" s="6">
        <v>629</v>
      </c>
      <c r="B631" s="6" t="str">
        <f>"46112022102609354526261"</f>
        <v>46112022102609354526261</v>
      </c>
      <c r="C631" s="6" t="s">
        <v>11</v>
      </c>
      <c r="D631" s="6" t="str">
        <f>"王慧琳"</f>
        <v>王慧琳</v>
      </c>
    </row>
    <row r="632" spans="1:4" s="1" customFormat="1" ht="30" customHeight="1">
      <c r="A632" s="6">
        <v>630</v>
      </c>
      <c r="B632" s="6" t="str">
        <f>"46112022102609541226317"</f>
        <v>46112022102609541226317</v>
      </c>
      <c r="C632" s="6" t="s">
        <v>11</v>
      </c>
      <c r="D632" s="6" t="str">
        <f>"钟仪"</f>
        <v>钟仪</v>
      </c>
    </row>
    <row r="633" spans="1:4" s="1" customFormat="1" ht="30" customHeight="1">
      <c r="A633" s="6">
        <v>631</v>
      </c>
      <c r="B633" s="6" t="str">
        <f>"46112022102610212826442"</f>
        <v>46112022102610212826442</v>
      </c>
      <c r="C633" s="6" t="s">
        <v>11</v>
      </c>
      <c r="D633" s="6" t="str">
        <f>"黄本财"</f>
        <v>黄本财</v>
      </c>
    </row>
    <row r="634" spans="1:4" s="1" customFormat="1" ht="30" customHeight="1">
      <c r="A634" s="6">
        <v>632</v>
      </c>
      <c r="B634" s="6" t="str">
        <f>"46112022102610423926521"</f>
        <v>46112022102610423926521</v>
      </c>
      <c r="C634" s="6" t="s">
        <v>11</v>
      </c>
      <c r="D634" s="6" t="str">
        <f>"柳万乐"</f>
        <v>柳万乐</v>
      </c>
    </row>
    <row r="635" spans="1:4" s="1" customFormat="1" ht="30" customHeight="1">
      <c r="A635" s="6">
        <v>633</v>
      </c>
      <c r="B635" s="6" t="str">
        <f>"46112022102611232826684"</f>
        <v>46112022102611232826684</v>
      </c>
      <c r="C635" s="6" t="s">
        <v>11</v>
      </c>
      <c r="D635" s="6" t="str">
        <f>"杜海玎"</f>
        <v>杜海玎</v>
      </c>
    </row>
    <row r="636" spans="1:4" s="1" customFormat="1" ht="30" customHeight="1">
      <c r="A636" s="6">
        <v>634</v>
      </c>
      <c r="B636" s="6" t="str">
        <f>"46112022102611332226725"</f>
        <v>46112022102611332226725</v>
      </c>
      <c r="C636" s="6" t="s">
        <v>11</v>
      </c>
      <c r="D636" s="6" t="str">
        <f>"陈莉莉"</f>
        <v>陈莉莉</v>
      </c>
    </row>
    <row r="637" spans="1:4" s="1" customFormat="1" ht="30" customHeight="1">
      <c r="A637" s="6">
        <v>635</v>
      </c>
      <c r="B637" s="6" t="str">
        <f>"46112022102611502626801"</f>
        <v>46112022102611502626801</v>
      </c>
      <c r="C637" s="6" t="s">
        <v>11</v>
      </c>
      <c r="D637" s="6" t="str">
        <f>"陈宏杰"</f>
        <v>陈宏杰</v>
      </c>
    </row>
    <row r="638" spans="1:4" s="1" customFormat="1" ht="30" customHeight="1">
      <c r="A638" s="6">
        <v>636</v>
      </c>
      <c r="B638" s="6" t="str">
        <f>"46112022102612070026856"</f>
        <v>46112022102612070026856</v>
      </c>
      <c r="C638" s="6" t="s">
        <v>11</v>
      </c>
      <c r="D638" s="6" t="str">
        <f>"陈淑娩"</f>
        <v>陈淑娩</v>
      </c>
    </row>
    <row r="639" spans="1:4" s="1" customFormat="1" ht="30" customHeight="1">
      <c r="A639" s="6">
        <v>637</v>
      </c>
      <c r="B639" s="6" t="str">
        <f>"46112022102612430326978"</f>
        <v>46112022102612430326978</v>
      </c>
      <c r="C639" s="6" t="s">
        <v>11</v>
      </c>
      <c r="D639" s="6" t="str">
        <f>"张蕾"</f>
        <v>张蕾</v>
      </c>
    </row>
    <row r="640" spans="1:4" s="1" customFormat="1" ht="30" customHeight="1">
      <c r="A640" s="6">
        <v>638</v>
      </c>
      <c r="B640" s="6" t="str">
        <f>"46112022102613481827128"</f>
        <v>46112022102613481827128</v>
      </c>
      <c r="C640" s="6" t="s">
        <v>11</v>
      </c>
      <c r="D640" s="6" t="str">
        <f>"穆秋霖"</f>
        <v>穆秋霖</v>
      </c>
    </row>
    <row r="641" spans="1:4" s="1" customFormat="1" ht="30" customHeight="1">
      <c r="A641" s="6">
        <v>639</v>
      </c>
      <c r="B641" s="6" t="str">
        <f>"46112022102613535827145"</f>
        <v>46112022102613535827145</v>
      </c>
      <c r="C641" s="6" t="s">
        <v>11</v>
      </c>
      <c r="D641" s="6" t="str">
        <f>"黄婷婷"</f>
        <v>黄婷婷</v>
      </c>
    </row>
    <row r="642" spans="1:4" s="1" customFormat="1" ht="30" customHeight="1">
      <c r="A642" s="6">
        <v>640</v>
      </c>
      <c r="B642" s="6" t="str">
        <f>"46112022102615114427399"</f>
        <v>46112022102615114427399</v>
      </c>
      <c r="C642" s="6" t="s">
        <v>11</v>
      </c>
      <c r="D642" s="6" t="str">
        <f>"马婕"</f>
        <v>马婕</v>
      </c>
    </row>
    <row r="643" spans="1:4" s="1" customFormat="1" ht="30" customHeight="1">
      <c r="A643" s="6">
        <v>641</v>
      </c>
      <c r="B643" s="6" t="str">
        <f>"46112022102615122527401"</f>
        <v>46112022102615122527401</v>
      </c>
      <c r="C643" s="6" t="s">
        <v>11</v>
      </c>
      <c r="D643" s="6" t="str">
        <f>"符惠予"</f>
        <v>符惠予</v>
      </c>
    </row>
    <row r="644" spans="1:4" s="1" customFormat="1" ht="30" customHeight="1">
      <c r="A644" s="6">
        <v>642</v>
      </c>
      <c r="B644" s="6" t="str">
        <f>"46112022102615330327476"</f>
        <v>46112022102615330327476</v>
      </c>
      <c r="C644" s="6" t="s">
        <v>11</v>
      </c>
      <c r="D644" s="6" t="str">
        <f>"张颖"</f>
        <v>张颖</v>
      </c>
    </row>
    <row r="645" spans="1:4" s="1" customFormat="1" ht="30" customHeight="1">
      <c r="A645" s="6">
        <v>643</v>
      </c>
      <c r="B645" s="6" t="str">
        <f>"46112022102615490327546"</f>
        <v>46112022102615490327546</v>
      </c>
      <c r="C645" s="6" t="s">
        <v>11</v>
      </c>
      <c r="D645" s="6" t="str">
        <f>"关万伙"</f>
        <v>关万伙</v>
      </c>
    </row>
    <row r="646" spans="1:4" s="1" customFormat="1" ht="30" customHeight="1">
      <c r="A646" s="6">
        <v>644</v>
      </c>
      <c r="B646" s="6" t="str">
        <f>"46112022102615564127584"</f>
        <v>46112022102615564127584</v>
      </c>
      <c r="C646" s="6" t="s">
        <v>11</v>
      </c>
      <c r="D646" s="6" t="str">
        <f>"尹名扬"</f>
        <v>尹名扬</v>
      </c>
    </row>
    <row r="647" spans="1:4" s="1" customFormat="1" ht="30" customHeight="1">
      <c r="A647" s="6">
        <v>645</v>
      </c>
      <c r="B647" s="6" t="str">
        <f>"46112022102616095227633"</f>
        <v>46112022102616095227633</v>
      </c>
      <c r="C647" s="6" t="s">
        <v>11</v>
      </c>
      <c r="D647" s="6" t="str">
        <f>"吴晓琳"</f>
        <v>吴晓琳</v>
      </c>
    </row>
    <row r="648" spans="1:4" s="1" customFormat="1" ht="30" customHeight="1">
      <c r="A648" s="6">
        <v>646</v>
      </c>
      <c r="B648" s="6" t="str">
        <f>"46112022102616333927713"</f>
        <v>46112022102616333927713</v>
      </c>
      <c r="C648" s="6" t="s">
        <v>11</v>
      </c>
      <c r="D648" s="6" t="str">
        <f>"陈莹"</f>
        <v>陈莹</v>
      </c>
    </row>
    <row r="649" spans="1:4" s="1" customFormat="1" ht="30" customHeight="1">
      <c r="A649" s="6">
        <v>647</v>
      </c>
      <c r="B649" s="6" t="str">
        <f>"46112022102616461227769"</f>
        <v>46112022102616461227769</v>
      </c>
      <c r="C649" s="6" t="s">
        <v>11</v>
      </c>
      <c r="D649" s="6" t="str">
        <f>"宁婧"</f>
        <v>宁婧</v>
      </c>
    </row>
    <row r="650" spans="1:4" s="1" customFormat="1" ht="30" customHeight="1">
      <c r="A650" s="6">
        <v>648</v>
      </c>
      <c r="B650" s="6" t="str">
        <f>"46112022102616531327784"</f>
        <v>46112022102616531327784</v>
      </c>
      <c r="C650" s="6" t="s">
        <v>11</v>
      </c>
      <c r="D650" s="6" t="str">
        <f>"陆新风"</f>
        <v>陆新风</v>
      </c>
    </row>
    <row r="651" spans="1:4" s="1" customFormat="1" ht="30" customHeight="1">
      <c r="A651" s="6">
        <v>649</v>
      </c>
      <c r="B651" s="6" t="str">
        <f>"46112022102616564027795"</f>
        <v>46112022102616564027795</v>
      </c>
      <c r="C651" s="6" t="s">
        <v>11</v>
      </c>
      <c r="D651" s="6" t="str">
        <f>"刘忆秀"</f>
        <v>刘忆秀</v>
      </c>
    </row>
    <row r="652" spans="1:4" s="1" customFormat="1" ht="30" customHeight="1">
      <c r="A652" s="6">
        <v>650</v>
      </c>
      <c r="B652" s="6" t="str">
        <f>"46112022102617160527872"</f>
        <v>46112022102617160527872</v>
      </c>
      <c r="C652" s="6" t="s">
        <v>11</v>
      </c>
      <c r="D652" s="6" t="str">
        <f>"文秀杭"</f>
        <v>文秀杭</v>
      </c>
    </row>
    <row r="653" spans="1:4" s="1" customFormat="1" ht="30" customHeight="1">
      <c r="A653" s="6">
        <v>651</v>
      </c>
      <c r="B653" s="6" t="str">
        <f>"46112022102617341827933"</f>
        <v>46112022102617341827933</v>
      </c>
      <c r="C653" s="6" t="s">
        <v>11</v>
      </c>
      <c r="D653" s="6" t="str">
        <f>"阮琳雅"</f>
        <v>阮琳雅</v>
      </c>
    </row>
    <row r="654" spans="1:4" s="1" customFormat="1" ht="30" customHeight="1">
      <c r="A654" s="6">
        <v>652</v>
      </c>
      <c r="B654" s="6" t="str">
        <f>"46112022102618070228002"</f>
        <v>46112022102618070228002</v>
      </c>
      <c r="C654" s="6" t="s">
        <v>11</v>
      </c>
      <c r="D654" s="6" t="str">
        <f>"文超"</f>
        <v>文超</v>
      </c>
    </row>
    <row r="655" spans="1:4" s="1" customFormat="1" ht="30" customHeight="1">
      <c r="A655" s="6">
        <v>653</v>
      </c>
      <c r="B655" s="6" t="str">
        <f>"46112022102618393228067"</f>
        <v>46112022102618393228067</v>
      </c>
      <c r="C655" s="6" t="s">
        <v>11</v>
      </c>
      <c r="D655" s="6" t="str">
        <f>"李龙"</f>
        <v>李龙</v>
      </c>
    </row>
    <row r="656" spans="1:4" s="1" customFormat="1" ht="30" customHeight="1">
      <c r="A656" s="6">
        <v>654</v>
      </c>
      <c r="B656" s="6" t="str">
        <f>"46112022102618524328102"</f>
        <v>46112022102618524328102</v>
      </c>
      <c r="C656" s="6" t="s">
        <v>11</v>
      </c>
      <c r="D656" s="6" t="str">
        <f>"翁郭旭"</f>
        <v>翁郭旭</v>
      </c>
    </row>
    <row r="657" spans="1:4" s="1" customFormat="1" ht="30" customHeight="1">
      <c r="A657" s="6">
        <v>655</v>
      </c>
      <c r="B657" s="6" t="str">
        <f>"46112022102621253228776"</f>
        <v>46112022102621253228776</v>
      </c>
      <c r="C657" s="6" t="s">
        <v>11</v>
      </c>
      <c r="D657" s="6" t="str">
        <f>"林娇晶"</f>
        <v>林娇晶</v>
      </c>
    </row>
    <row r="658" spans="1:4" s="1" customFormat="1" ht="30" customHeight="1">
      <c r="A658" s="6">
        <v>656</v>
      </c>
      <c r="B658" s="6" t="str">
        <f>"46112022102622074528911"</f>
        <v>46112022102622074528911</v>
      </c>
      <c r="C658" s="6" t="s">
        <v>11</v>
      </c>
      <c r="D658" s="6" t="str">
        <f>"温思凝"</f>
        <v>温思凝</v>
      </c>
    </row>
    <row r="659" spans="1:4" s="1" customFormat="1" ht="30" customHeight="1">
      <c r="A659" s="6">
        <v>657</v>
      </c>
      <c r="B659" s="6" t="str">
        <f>"46112022102622541529057"</f>
        <v>46112022102622541529057</v>
      </c>
      <c r="C659" s="6" t="s">
        <v>11</v>
      </c>
      <c r="D659" s="6" t="str">
        <f>"李雪"</f>
        <v>李雪</v>
      </c>
    </row>
    <row r="660" spans="1:4" s="1" customFormat="1" ht="30" customHeight="1">
      <c r="A660" s="6">
        <v>658</v>
      </c>
      <c r="B660" s="6" t="str">
        <f>"46112022102623063429090"</f>
        <v>46112022102623063429090</v>
      </c>
      <c r="C660" s="6" t="s">
        <v>11</v>
      </c>
      <c r="D660" s="6" t="str">
        <f>"黎晓扬"</f>
        <v>黎晓扬</v>
      </c>
    </row>
    <row r="661" spans="1:4" s="1" customFormat="1" ht="30" customHeight="1">
      <c r="A661" s="6">
        <v>659</v>
      </c>
      <c r="B661" s="6" t="str">
        <f>"46112022102701101829267"</f>
        <v>46112022102701101829267</v>
      </c>
      <c r="C661" s="6" t="s">
        <v>11</v>
      </c>
      <c r="D661" s="6" t="str">
        <f>"王子铭"</f>
        <v>王子铭</v>
      </c>
    </row>
    <row r="662" spans="1:4" s="1" customFormat="1" ht="30" customHeight="1">
      <c r="A662" s="6">
        <v>660</v>
      </c>
      <c r="B662" s="6" t="str">
        <f>"46112022102708012729316"</f>
        <v>46112022102708012729316</v>
      </c>
      <c r="C662" s="6" t="s">
        <v>11</v>
      </c>
      <c r="D662" s="6" t="str">
        <f>"林秋"</f>
        <v>林秋</v>
      </c>
    </row>
    <row r="663" spans="1:4" s="1" customFormat="1" ht="30" customHeight="1">
      <c r="A663" s="6">
        <v>661</v>
      </c>
      <c r="B663" s="6" t="str">
        <f>"46112022102708175729337"</f>
        <v>46112022102708175729337</v>
      </c>
      <c r="C663" s="6" t="s">
        <v>11</v>
      </c>
      <c r="D663" s="6" t="str">
        <f>"王叶"</f>
        <v>王叶</v>
      </c>
    </row>
    <row r="664" spans="1:4" s="1" customFormat="1" ht="30" customHeight="1">
      <c r="A664" s="6">
        <v>662</v>
      </c>
      <c r="B664" s="6" t="str">
        <f>"46112022102709061929426"</f>
        <v>46112022102709061929426</v>
      </c>
      <c r="C664" s="6" t="s">
        <v>11</v>
      </c>
      <c r="D664" s="6" t="str">
        <f>"洪乙铭"</f>
        <v>洪乙铭</v>
      </c>
    </row>
    <row r="665" spans="1:4" s="1" customFormat="1" ht="30" customHeight="1">
      <c r="A665" s="6">
        <v>663</v>
      </c>
      <c r="B665" s="6" t="str">
        <f>"46112022102709515729565"</f>
        <v>46112022102709515729565</v>
      </c>
      <c r="C665" s="6" t="s">
        <v>11</v>
      </c>
      <c r="D665" s="6" t="str">
        <f>"蒙仙飞"</f>
        <v>蒙仙飞</v>
      </c>
    </row>
    <row r="666" spans="1:4" s="1" customFormat="1" ht="30" customHeight="1">
      <c r="A666" s="6">
        <v>664</v>
      </c>
      <c r="B666" s="6" t="str">
        <f>"46112022102710353929717"</f>
        <v>46112022102710353929717</v>
      </c>
      <c r="C666" s="6" t="s">
        <v>11</v>
      </c>
      <c r="D666" s="6" t="str">
        <f>"叶玉会"</f>
        <v>叶玉会</v>
      </c>
    </row>
    <row r="667" spans="1:4" s="1" customFormat="1" ht="30" customHeight="1">
      <c r="A667" s="6">
        <v>665</v>
      </c>
      <c r="B667" s="6" t="str">
        <f>"46112022102710463329750"</f>
        <v>46112022102710463329750</v>
      </c>
      <c r="C667" s="6" t="s">
        <v>11</v>
      </c>
      <c r="D667" s="6" t="str">
        <f>"马丽少"</f>
        <v>马丽少</v>
      </c>
    </row>
    <row r="668" spans="1:4" s="1" customFormat="1" ht="30" customHeight="1">
      <c r="A668" s="6">
        <v>666</v>
      </c>
      <c r="B668" s="6" t="str">
        <f>"46112022102710482429761"</f>
        <v>46112022102710482429761</v>
      </c>
      <c r="C668" s="6" t="s">
        <v>11</v>
      </c>
      <c r="D668" s="6" t="str">
        <f>"张天成"</f>
        <v>张天成</v>
      </c>
    </row>
    <row r="669" spans="1:4" s="1" customFormat="1" ht="30" customHeight="1">
      <c r="A669" s="6">
        <v>667</v>
      </c>
      <c r="B669" s="6" t="str">
        <f>"46112022102711355529920"</f>
        <v>46112022102711355529920</v>
      </c>
      <c r="C669" s="6" t="s">
        <v>11</v>
      </c>
      <c r="D669" s="6" t="str">
        <f>"谢清钰"</f>
        <v>谢清钰</v>
      </c>
    </row>
    <row r="670" spans="1:4" s="1" customFormat="1" ht="30" customHeight="1">
      <c r="A670" s="6">
        <v>668</v>
      </c>
      <c r="B670" s="6" t="str">
        <f>"46112022102715174930486"</f>
        <v>46112022102715174930486</v>
      </c>
      <c r="C670" s="6" t="s">
        <v>11</v>
      </c>
      <c r="D670" s="6" t="str">
        <f>"唐丽霞"</f>
        <v>唐丽霞</v>
      </c>
    </row>
    <row r="671" spans="1:4" s="1" customFormat="1" ht="30" customHeight="1">
      <c r="A671" s="6">
        <v>669</v>
      </c>
      <c r="B671" s="6" t="str">
        <f>"46112022102715274530524"</f>
        <v>46112022102715274530524</v>
      </c>
      <c r="C671" s="6" t="s">
        <v>11</v>
      </c>
      <c r="D671" s="6" t="str">
        <f>"俞权珍"</f>
        <v>俞权珍</v>
      </c>
    </row>
    <row r="672" spans="1:4" s="1" customFormat="1" ht="30" customHeight="1">
      <c r="A672" s="6">
        <v>670</v>
      </c>
      <c r="B672" s="6" t="str">
        <f>"46112022102716223330720"</f>
        <v>46112022102716223330720</v>
      </c>
      <c r="C672" s="6" t="s">
        <v>11</v>
      </c>
      <c r="D672" s="6" t="str">
        <f>"符雪柔"</f>
        <v>符雪柔</v>
      </c>
    </row>
    <row r="673" spans="1:4" s="1" customFormat="1" ht="30" customHeight="1">
      <c r="A673" s="6">
        <v>671</v>
      </c>
      <c r="B673" s="6" t="str">
        <f>"46112022102717591230937"</f>
        <v>46112022102717591230937</v>
      </c>
      <c r="C673" s="6" t="s">
        <v>11</v>
      </c>
      <c r="D673" s="6" t="str">
        <f>"林婷婷"</f>
        <v>林婷婷</v>
      </c>
    </row>
    <row r="674" spans="1:4" s="1" customFormat="1" ht="30" customHeight="1">
      <c r="A674" s="6">
        <v>672</v>
      </c>
      <c r="B674" s="6" t="str">
        <f>"46112022102718030330944"</f>
        <v>46112022102718030330944</v>
      </c>
      <c r="C674" s="6" t="s">
        <v>11</v>
      </c>
      <c r="D674" s="6" t="str">
        <f>"蔡雅敏"</f>
        <v>蔡雅敏</v>
      </c>
    </row>
    <row r="675" spans="1:4" s="1" customFormat="1" ht="30" customHeight="1">
      <c r="A675" s="6">
        <v>673</v>
      </c>
      <c r="B675" s="6" t="str">
        <f>"46112022102719330731056"</f>
        <v>46112022102719330731056</v>
      </c>
      <c r="C675" s="6" t="s">
        <v>11</v>
      </c>
      <c r="D675" s="6" t="str">
        <f>"谢淑英"</f>
        <v>谢淑英</v>
      </c>
    </row>
    <row r="676" spans="1:4" s="1" customFormat="1" ht="30" customHeight="1">
      <c r="A676" s="6">
        <v>674</v>
      </c>
      <c r="B676" s="6" t="str">
        <f>"46112022102720372431176"</f>
        <v>46112022102720372431176</v>
      </c>
      <c r="C676" s="6" t="s">
        <v>11</v>
      </c>
      <c r="D676" s="6" t="str">
        <f>"夏金花"</f>
        <v>夏金花</v>
      </c>
    </row>
    <row r="677" spans="1:4" s="1" customFormat="1" ht="30" customHeight="1">
      <c r="A677" s="6">
        <v>675</v>
      </c>
      <c r="B677" s="6" t="str">
        <f>"46112022102720385831180"</f>
        <v>46112022102720385831180</v>
      </c>
      <c r="C677" s="6" t="s">
        <v>11</v>
      </c>
      <c r="D677" s="6" t="str">
        <f>"朱惠"</f>
        <v>朱惠</v>
      </c>
    </row>
    <row r="678" spans="1:4" s="1" customFormat="1" ht="30" customHeight="1">
      <c r="A678" s="6">
        <v>676</v>
      </c>
      <c r="B678" s="6" t="str">
        <f>"46112022102720584131222"</f>
        <v>46112022102720584131222</v>
      </c>
      <c r="C678" s="6" t="s">
        <v>11</v>
      </c>
      <c r="D678" s="6" t="str">
        <f>"陈云虹"</f>
        <v>陈云虹</v>
      </c>
    </row>
    <row r="679" spans="1:4" s="1" customFormat="1" ht="30" customHeight="1">
      <c r="A679" s="6">
        <v>677</v>
      </c>
      <c r="B679" s="6" t="str">
        <f>"46112022102722060331326"</f>
        <v>46112022102722060331326</v>
      </c>
      <c r="C679" s="6" t="s">
        <v>11</v>
      </c>
      <c r="D679" s="6" t="str">
        <f>"何精杯"</f>
        <v>何精杯</v>
      </c>
    </row>
    <row r="680" spans="1:4" s="1" customFormat="1" ht="30" customHeight="1">
      <c r="A680" s="6">
        <v>678</v>
      </c>
      <c r="B680" s="6" t="str">
        <f>"46112022102723004531414"</f>
        <v>46112022102723004531414</v>
      </c>
      <c r="C680" s="6" t="s">
        <v>11</v>
      </c>
      <c r="D680" s="6" t="str">
        <f>"朱秋蕾"</f>
        <v>朱秋蕾</v>
      </c>
    </row>
    <row r="681" spans="1:4" s="1" customFormat="1" ht="30" customHeight="1">
      <c r="A681" s="6">
        <v>679</v>
      </c>
      <c r="B681" s="6" t="str">
        <f>"46112022102723102031423"</f>
        <v>46112022102723102031423</v>
      </c>
      <c r="C681" s="6" t="s">
        <v>11</v>
      </c>
      <c r="D681" s="6" t="str">
        <f>"罗娟"</f>
        <v>罗娟</v>
      </c>
    </row>
    <row r="682" spans="1:4" s="1" customFormat="1" ht="30" customHeight="1">
      <c r="A682" s="6">
        <v>680</v>
      </c>
      <c r="B682" s="6" t="str">
        <f>"46112022102723423531470"</f>
        <v>46112022102723423531470</v>
      </c>
      <c r="C682" s="6" t="s">
        <v>11</v>
      </c>
      <c r="D682" s="6" t="str">
        <f>"黄文玉"</f>
        <v>黄文玉</v>
      </c>
    </row>
    <row r="683" spans="1:4" s="1" customFormat="1" ht="30" customHeight="1">
      <c r="A683" s="6">
        <v>681</v>
      </c>
      <c r="B683" s="6" t="str">
        <f>"46112022102723452331471"</f>
        <v>46112022102723452331471</v>
      </c>
      <c r="C683" s="6" t="s">
        <v>11</v>
      </c>
      <c r="D683" s="6" t="str">
        <f>"朱康欢"</f>
        <v>朱康欢</v>
      </c>
    </row>
    <row r="684" spans="1:4" s="1" customFormat="1" ht="30" customHeight="1">
      <c r="A684" s="6">
        <v>682</v>
      </c>
      <c r="B684" s="6" t="str">
        <f>"46112022102808005131541"</f>
        <v>46112022102808005131541</v>
      </c>
      <c r="C684" s="6" t="s">
        <v>11</v>
      </c>
      <c r="D684" s="6" t="str">
        <f>"黎雅娟"</f>
        <v>黎雅娟</v>
      </c>
    </row>
    <row r="685" spans="1:4" s="1" customFormat="1" ht="30" customHeight="1">
      <c r="A685" s="6">
        <v>683</v>
      </c>
      <c r="B685" s="6" t="str">
        <f>"46112022102808213731551"</f>
        <v>46112022102808213731551</v>
      </c>
      <c r="C685" s="6" t="s">
        <v>11</v>
      </c>
      <c r="D685" s="6" t="str">
        <f>"吴清盛"</f>
        <v>吴清盛</v>
      </c>
    </row>
    <row r="686" spans="1:4" s="1" customFormat="1" ht="30" customHeight="1">
      <c r="A686" s="6">
        <v>684</v>
      </c>
      <c r="B686" s="6" t="str">
        <f>"46112022102808440231568"</f>
        <v>46112022102808440231568</v>
      </c>
      <c r="C686" s="6" t="s">
        <v>11</v>
      </c>
      <c r="D686" s="6" t="str">
        <f>"陈炯芳"</f>
        <v>陈炯芳</v>
      </c>
    </row>
    <row r="687" spans="1:4" s="1" customFormat="1" ht="30" customHeight="1">
      <c r="A687" s="6">
        <v>685</v>
      </c>
      <c r="B687" s="6" t="str">
        <f>"46112022102808594831582"</f>
        <v>46112022102808594831582</v>
      </c>
      <c r="C687" s="6" t="s">
        <v>11</v>
      </c>
      <c r="D687" s="6" t="str">
        <f>"黎先爱"</f>
        <v>黎先爱</v>
      </c>
    </row>
    <row r="688" spans="1:4" s="1" customFormat="1" ht="30" customHeight="1">
      <c r="A688" s="6">
        <v>686</v>
      </c>
      <c r="B688" s="6" t="str">
        <f>"46112022102809093131588"</f>
        <v>46112022102809093131588</v>
      </c>
      <c r="C688" s="6" t="s">
        <v>11</v>
      </c>
      <c r="D688" s="6" t="str">
        <f>"冼琳韵"</f>
        <v>冼琳韵</v>
      </c>
    </row>
    <row r="689" spans="1:4" s="1" customFormat="1" ht="30" customHeight="1">
      <c r="A689" s="6">
        <v>687</v>
      </c>
      <c r="B689" s="6" t="str">
        <f>"46112022102810305431717"</f>
        <v>46112022102810305431717</v>
      </c>
      <c r="C689" s="6" t="s">
        <v>11</v>
      </c>
      <c r="D689" s="6" t="str">
        <f>"朱秋柏"</f>
        <v>朱秋柏</v>
      </c>
    </row>
    <row r="690" spans="1:4" s="1" customFormat="1" ht="30" customHeight="1">
      <c r="A690" s="6">
        <v>688</v>
      </c>
      <c r="B690" s="6" t="str">
        <f>"46112022102810504931751"</f>
        <v>46112022102810504931751</v>
      </c>
      <c r="C690" s="6" t="s">
        <v>11</v>
      </c>
      <c r="D690" s="6" t="str">
        <f>"余玉梅"</f>
        <v>余玉梅</v>
      </c>
    </row>
    <row r="691" spans="1:4" s="1" customFormat="1" ht="30" customHeight="1">
      <c r="A691" s="6">
        <v>689</v>
      </c>
      <c r="B691" s="6" t="str">
        <f>"46112022102811371031816"</f>
        <v>46112022102811371031816</v>
      </c>
      <c r="C691" s="6" t="s">
        <v>11</v>
      </c>
      <c r="D691" s="6" t="str">
        <f>"谢裕柳"</f>
        <v>谢裕柳</v>
      </c>
    </row>
    <row r="692" spans="1:4" s="1" customFormat="1" ht="30" customHeight="1">
      <c r="A692" s="6">
        <v>690</v>
      </c>
      <c r="B692" s="6" t="str">
        <f>"46112022102811512431839"</f>
        <v>46112022102811512431839</v>
      </c>
      <c r="C692" s="6" t="s">
        <v>11</v>
      </c>
      <c r="D692" s="6" t="str">
        <f>"黄涛"</f>
        <v>黄涛</v>
      </c>
    </row>
    <row r="693" spans="1:4" s="1" customFormat="1" ht="30" customHeight="1">
      <c r="A693" s="6">
        <v>691</v>
      </c>
      <c r="B693" s="6" t="str">
        <f>"46112022102812574131963"</f>
        <v>46112022102812574131963</v>
      </c>
      <c r="C693" s="6" t="s">
        <v>11</v>
      </c>
      <c r="D693" s="6" t="str">
        <f>"苏心怡"</f>
        <v>苏心怡</v>
      </c>
    </row>
    <row r="694" spans="1:4" s="1" customFormat="1" ht="30" customHeight="1">
      <c r="A694" s="6">
        <v>692</v>
      </c>
      <c r="B694" s="6" t="str">
        <f>"46112022102814111232121"</f>
        <v>46112022102814111232121</v>
      </c>
      <c r="C694" s="6" t="s">
        <v>11</v>
      </c>
      <c r="D694" s="6" t="str">
        <f>"李冠"</f>
        <v>李冠</v>
      </c>
    </row>
    <row r="695" spans="1:4" s="1" customFormat="1" ht="30" customHeight="1">
      <c r="A695" s="6">
        <v>693</v>
      </c>
      <c r="B695" s="6" t="str">
        <f>"46112022102815240332331"</f>
        <v>46112022102815240332331</v>
      </c>
      <c r="C695" s="6" t="s">
        <v>11</v>
      </c>
      <c r="D695" s="6" t="str">
        <f>"曾乙秦"</f>
        <v>曾乙秦</v>
      </c>
    </row>
    <row r="696" spans="1:4" s="1" customFormat="1" ht="30" customHeight="1">
      <c r="A696" s="6">
        <v>694</v>
      </c>
      <c r="B696" s="6" t="str">
        <f>"46112022102816074332444"</f>
        <v>46112022102816074332444</v>
      </c>
      <c r="C696" s="6" t="s">
        <v>11</v>
      </c>
      <c r="D696" s="6" t="str">
        <f>"王星予"</f>
        <v>王星予</v>
      </c>
    </row>
    <row r="697" spans="1:4" s="1" customFormat="1" ht="30" customHeight="1">
      <c r="A697" s="6">
        <v>695</v>
      </c>
      <c r="B697" s="6" t="str">
        <f>"46112022102816280232499"</f>
        <v>46112022102816280232499</v>
      </c>
      <c r="C697" s="6" t="s">
        <v>11</v>
      </c>
      <c r="D697" s="6" t="str">
        <f>"王城萍"</f>
        <v>王城萍</v>
      </c>
    </row>
    <row r="698" spans="1:4" s="1" customFormat="1" ht="30" customHeight="1">
      <c r="A698" s="6">
        <v>696</v>
      </c>
      <c r="B698" s="6" t="str">
        <f>"46112022102817162932599"</f>
        <v>46112022102817162932599</v>
      </c>
      <c r="C698" s="6" t="s">
        <v>11</v>
      </c>
      <c r="D698" s="6" t="str">
        <f>"陈如微"</f>
        <v>陈如微</v>
      </c>
    </row>
    <row r="699" spans="1:4" s="1" customFormat="1" ht="30" customHeight="1">
      <c r="A699" s="6">
        <v>697</v>
      </c>
      <c r="B699" s="6" t="str">
        <f>"46112022102817214732614"</f>
        <v>46112022102817214732614</v>
      </c>
      <c r="C699" s="6" t="s">
        <v>11</v>
      </c>
      <c r="D699" s="6" t="str">
        <f>"曾扬文"</f>
        <v>曾扬文</v>
      </c>
    </row>
    <row r="700" spans="1:4" s="1" customFormat="1" ht="30" customHeight="1">
      <c r="A700" s="6">
        <v>698</v>
      </c>
      <c r="B700" s="6" t="str">
        <f>"46112022102817310732634"</f>
        <v>46112022102817310732634</v>
      </c>
      <c r="C700" s="6" t="s">
        <v>11</v>
      </c>
      <c r="D700" s="6" t="str">
        <f>"陈柏旭"</f>
        <v>陈柏旭</v>
      </c>
    </row>
    <row r="701" spans="1:4" s="1" customFormat="1" ht="30" customHeight="1">
      <c r="A701" s="6">
        <v>699</v>
      </c>
      <c r="B701" s="6" t="str">
        <f>"46112022102819400432776"</f>
        <v>46112022102819400432776</v>
      </c>
      <c r="C701" s="6" t="s">
        <v>11</v>
      </c>
      <c r="D701" s="6" t="str">
        <f>"陈薇竹"</f>
        <v>陈薇竹</v>
      </c>
    </row>
    <row r="702" spans="1:4" s="1" customFormat="1" ht="30" customHeight="1">
      <c r="A702" s="6">
        <v>700</v>
      </c>
      <c r="B702" s="6" t="str">
        <f>"46112022102821281532897"</f>
        <v>46112022102821281532897</v>
      </c>
      <c r="C702" s="6" t="s">
        <v>11</v>
      </c>
      <c r="D702" s="6" t="str">
        <f>"钟冠柳"</f>
        <v>钟冠柳</v>
      </c>
    </row>
    <row r="703" spans="1:4" s="1" customFormat="1" ht="30" customHeight="1">
      <c r="A703" s="6">
        <v>701</v>
      </c>
      <c r="B703" s="6" t="str">
        <f>"46112022102822275332955"</f>
        <v>46112022102822275332955</v>
      </c>
      <c r="C703" s="6" t="s">
        <v>11</v>
      </c>
      <c r="D703" s="6" t="str">
        <f>"李惠珠"</f>
        <v>李惠珠</v>
      </c>
    </row>
    <row r="704" spans="1:4" s="1" customFormat="1" ht="30" customHeight="1">
      <c r="A704" s="6">
        <v>702</v>
      </c>
      <c r="B704" s="6" t="str">
        <f>"46112022102904304333029"</f>
        <v>46112022102904304333029</v>
      </c>
      <c r="C704" s="6" t="s">
        <v>11</v>
      </c>
      <c r="D704" s="6" t="str">
        <f>"钟祁华"</f>
        <v>钟祁华</v>
      </c>
    </row>
    <row r="705" spans="1:4" s="1" customFormat="1" ht="30" customHeight="1">
      <c r="A705" s="6">
        <v>703</v>
      </c>
      <c r="B705" s="6" t="str">
        <f>"46112022102909323633076"</f>
        <v>46112022102909323633076</v>
      </c>
      <c r="C705" s="6" t="s">
        <v>11</v>
      </c>
      <c r="D705" s="6" t="str">
        <f>"钟沁兰"</f>
        <v>钟沁兰</v>
      </c>
    </row>
    <row r="706" spans="1:4" s="1" customFormat="1" ht="30" customHeight="1">
      <c r="A706" s="6">
        <v>704</v>
      </c>
      <c r="B706" s="6" t="str">
        <f>"46112022102909424633087"</f>
        <v>46112022102909424633087</v>
      </c>
      <c r="C706" s="6" t="s">
        <v>11</v>
      </c>
      <c r="D706" s="6" t="str">
        <f>"陈川平"</f>
        <v>陈川平</v>
      </c>
    </row>
    <row r="707" spans="1:4" s="1" customFormat="1" ht="30" customHeight="1">
      <c r="A707" s="6">
        <v>705</v>
      </c>
      <c r="B707" s="6" t="str">
        <f>"46112022102910020433110"</f>
        <v>46112022102910020433110</v>
      </c>
      <c r="C707" s="6" t="s">
        <v>11</v>
      </c>
      <c r="D707" s="6" t="str">
        <f>"林晓明"</f>
        <v>林晓明</v>
      </c>
    </row>
    <row r="708" spans="1:4" s="1" customFormat="1" ht="30" customHeight="1">
      <c r="A708" s="6">
        <v>706</v>
      </c>
      <c r="B708" s="6" t="str">
        <f>"46112022102911141233172"</f>
        <v>46112022102911141233172</v>
      </c>
      <c r="C708" s="6" t="s">
        <v>11</v>
      </c>
      <c r="D708" s="6" t="str">
        <f>"陈思"</f>
        <v>陈思</v>
      </c>
    </row>
    <row r="709" spans="1:4" s="1" customFormat="1" ht="30" customHeight="1">
      <c r="A709" s="6">
        <v>707</v>
      </c>
      <c r="B709" s="6" t="str">
        <f>"46112022102913272533297"</f>
        <v>46112022102913272533297</v>
      </c>
      <c r="C709" s="6" t="s">
        <v>11</v>
      </c>
      <c r="D709" s="6" t="str">
        <f>"李选军"</f>
        <v>李选军</v>
      </c>
    </row>
    <row r="710" spans="1:4" s="1" customFormat="1" ht="30" customHeight="1">
      <c r="A710" s="6">
        <v>708</v>
      </c>
      <c r="B710" s="6" t="str">
        <f>"46112022102917281233491"</f>
        <v>46112022102917281233491</v>
      </c>
      <c r="C710" s="6" t="s">
        <v>11</v>
      </c>
      <c r="D710" s="6" t="str">
        <f>"余盛上"</f>
        <v>余盛上</v>
      </c>
    </row>
    <row r="711" spans="1:4" s="1" customFormat="1" ht="30" customHeight="1">
      <c r="A711" s="6">
        <v>709</v>
      </c>
      <c r="B711" s="6" t="str">
        <f>"46112022102918082733515"</f>
        <v>46112022102918082733515</v>
      </c>
      <c r="C711" s="6" t="s">
        <v>11</v>
      </c>
      <c r="D711" s="6" t="str">
        <f>"李妹"</f>
        <v>李妹</v>
      </c>
    </row>
    <row r="712" spans="1:4" s="1" customFormat="1" ht="30" customHeight="1">
      <c r="A712" s="6">
        <v>710</v>
      </c>
      <c r="B712" s="6" t="str">
        <f>"46112022102919533133594"</f>
        <v>46112022102919533133594</v>
      </c>
      <c r="C712" s="6" t="s">
        <v>11</v>
      </c>
      <c r="D712" s="6" t="str">
        <f>"韩丹妮"</f>
        <v>韩丹妮</v>
      </c>
    </row>
    <row r="713" spans="1:4" s="1" customFormat="1" ht="30" customHeight="1">
      <c r="A713" s="6">
        <v>711</v>
      </c>
      <c r="B713" s="6" t="str">
        <f>"46112022102920191433616"</f>
        <v>46112022102920191433616</v>
      </c>
      <c r="C713" s="6" t="s">
        <v>11</v>
      </c>
      <c r="D713" s="6" t="str">
        <f>"张在花"</f>
        <v>张在花</v>
      </c>
    </row>
    <row r="714" spans="1:4" s="1" customFormat="1" ht="30" customHeight="1">
      <c r="A714" s="6">
        <v>712</v>
      </c>
      <c r="B714" s="6" t="str">
        <f>"46112022102921014733645"</f>
        <v>46112022102921014733645</v>
      </c>
      <c r="C714" s="6" t="s">
        <v>11</v>
      </c>
      <c r="D714" s="6" t="str">
        <f>"黄诚"</f>
        <v>黄诚</v>
      </c>
    </row>
    <row r="715" spans="1:4" s="1" customFormat="1" ht="30" customHeight="1">
      <c r="A715" s="6">
        <v>713</v>
      </c>
      <c r="B715" s="6" t="str">
        <f>"46112022102921410933687"</f>
        <v>46112022102921410933687</v>
      </c>
      <c r="C715" s="6" t="s">
        <v>11</v>
      </c>
      <c r="D715" s="6" t="str">
        <f>"符云玉"</f>
        <v>符云玉</v>
      </c>
    </row>
    <row r="716" spans="1:4" s="1" customFormat="1" ht="30" customHeight="1">
      <c r="A716" s="6">
        <v>714</v>
      </c>
      <c r="B716" s="6" t="str">
        <f>"46112022102922432133733"</f>
        <v>46112022102922432133733</v>
      </c>
      <c r="C716" s="6" t="s">
        <v>11</v>
      </c>
      <c r="D716" s="6" t="str">
        <f>"林夕"</f>
        <v>林夕</v>
      </c>
    </row>
    <row r="717" spans="1:4" s="1" customFormat="1" ht="30" customHeight="1">
      <c r="A717" s="6">
        <v>715</v>
      </c>
      <c r="B717" s="6" t="str">
        <f>"46112022103008455133809"</f>
        <v>46112022103008455133809</v>
      </c>
      <c r="C717" s="6" t="s">
        <v>11</v>
      </c>
      <c r="D717" s="6" t="str">
        <f>"唐雅娴"</f>
        <v>唐雅娴</v>
      </c>
    </row>
    <row r="718" spans="1:4" s="1" customFormat="1" ht="30" customHeight="1">
      <c r="A718" s="6">
        <v>716</v>
      </c>
      <c r="B718" s="6" t="str">
        <f>"46112022103008513733814"</f>
        <v>46112022103008513733814</v>
      </c>
      <c r="C718" s="6" t="s">
        <v>11</v>
      </c>
      <c r="D718" s="6" t="str">
        <f>"吴彦"</f>
        <v>吴彦</v>
      </c>
    </row>
    <row r="719" spans="1:4" s="1" customFormat="1" ht="30" customHeight="1">
      <c r="A719" s="6">
        <v>717</v>
      </c>
      <c r="B719" s="6" t="str">
        <f>"46112022103009434133845"</f>
        <v>46112022103009434133845</v>
      </c>
      <c r="C719" s="6" t="s">
        <v>11</v>
      </c>
      <c r="D719" s="6" t="str">
        <f>"钟文慧"</f>
        <v>钟文慧</v>
      </c>
    </row>
    <row r="720" spans="1:4" s="1" customFormat="1" ht="30" customHeight="1">
      <c r="A720" s="6">
        <v>718</v>
      </c>
      <c r="B720" s="6" t="str">
        <f>"46112022103009581733858"</f>
        <v>46112022103009581733858</v>
      </c>
      <c r="C720" s="6" t="s">
        <v>11</v>
      </c>
      <c r="D720" s="6" t="str">
        <f>"吴小纷"</f>
        <v>吴小纷</v>
      </c>
    </row>
    <row r="721" spans="1:4" s="1" customFormat="1" ht="30" customHeight="1">
      <c r="A721" s="6">
        <v>719</v>
      </c>
      <c r="B721" s="6" t="str">
        <f>"46112022103009585233859"</f>
        <v>46112022103009585233859</v>
      </c>
      <c r="C721" s="6" t="s">
        <v>11</v>
      </c>
      <c r="D721" s="6" t="str">
        <f>"赵安黎"</f>
        <v>赵安黎</v>
      </c>
    </row>
    <row r="722" spans="1:4" s="1" customFormat="1" ht="30" customHeight="1">
      <c r="A722" s="6">
        <v>720</v>
      </c>
      <c r="B722" s="6" t="str">
        <f>"46112022103010260233885"</f>
        <v>46112022103010260233885</v>
      </c>
      <c r="C722" s="6" t="s">
        <v>11</v>
      </c>
      <c r="D722" s="6" t="str">
        <f>"万磊鑫"</f>
        <v>万磊鑫</v>
      </c>
    </row>
    <row r="723" spans="1:4" s="1" customFormat="1" ht="30" customHeight="1">
      <c r="A723" s="6">
        <v>721</v>
      </c>
      <c r="B723" s="6" t="str">
        <f>"46112022103010462533903"</f>
        <v>46112022103010462533903</v>
      </c>
      <c r="C723" s="6" t="s">
        <v>11</v>
      </c>
      <c r="D723" s="6" t="str">
        <f>"麦芸"</f>
        <v>麦芸</v>
      </c>
    </row>
    <row r="724" spans="1:4" s="1" customFormat="1" ht="30" customHeight="1">
      <c r="A724" s="6">
        <v>722</v>
      </c>
      <c r="B724" s="6" t="str">
        <f>"46112022103010475833905"</f>
        <v>46112022103010475833905</v>
      </c>
      <c r="C724" s="6" t="s">
        <v>11</v>
      </c>
      <c r="D724" s="6" t="str">
        <f>"陈丽珊"</f>
        <v>陈丽珊</v>
      </c>
    </row>
    <row r="725" spans="1:4" s="1" customFormat="1" ht="30" customHeight="1">
      <c r="A725" s="6">
        <v>723</v>
      </c>
      <c r="B725" s="6" t="str">
        <f>"46112022103014131034102"</f>
        <v>46112022103014131034102</v>
      </c>
      <c r="C725" s="6" t="s">
        <v>11</v>
      </c>
      <c r="D725" s="6" t="str">
        <f>"欧业龙"</f>
        <v>欧业龙</v>
      </c>
    </row>
    <row r="726" spans="1:4" s="1" customFormat="1" ht="30" customHeight="1">
      <c r="A726" s="6">
        <v>724</v>
      </c>
      <c r="B726" s="6" t="str">
        <f>"46112022103014204534116"</f>
        <v>46112022103014204534116</v>
      </c>
      <c r="C726" s="6" t="s">
        <v>11</v>
      </c>
      <c r="D726" s="6" t="str">
        <f>"张齐苗"</f>
        <v>张齐苗</v>
      </c>
    </row>
    <row r="727" spans="1:4" s="1" customFormat="1" ht="30" customHeight="1">
      <c r="A727" s="6">
        <v>725</v>
      </c>
      <c r="B727" s="6" t="str">
        <f>"46112022103014490834150"</f>
        <v>46112022103014490834150</v>
      </c>
      <c r="C727" s="6" t="s">
        <v>11</v>
      </c>
      <c r="D727" s="6" t="str">
        <f>"赵璟"</f>
        <v>赵璟</v>
      </c>
    </row>
    <row r="728" spans="1:4" s="1" customFormat="1" ht="30" customHeight="1">
      <c r="A728" s="6">
        <v>726</v>
      </c>
      <c r="B728" s="6" t="str">
        <f>"46112022103015565834229"</f>
        <v>46112022103015565834229</v>
      </c>
      <c r="C728" s="6" t="s">
        <v>11</v>
      </c>
      <c r="D728" s="6" t="str">
        <f>"李艾伦"</f>
        <v>李艾伦</v>
      </c>
    </row>
    <row r="729" spans="1:4" s="1" customFormat="1" ht="30" customHeight="1">
      <c r="A729" s="6">
        <v>727</v>
      </c>
      <c r="B729" s="6" t="str">
        <f>"46112022103015571634230"</f>
        <v>46112022103015571634230</v>
      </c>
      <c r="C729" s="6" t="s">
        <v>11</v>
      </c>
      <c r="D729" s="6" t="str">
        <f>"郑思凯"</f>
        <v>郑思凯</v>
      </c>
    </row>
    <row r="730" spans="1:4" s="1" customFormat="1" ht="30" customHeight="1">
      <c r="A730" s="6">
        <v>728</v>
      </c>
      <c r="B730" s="6" t="str">
        <f>"46112022103016225634271"</f>
        <v>46112022103016225634271</v>
      </c>
      <c r="C730" s="6" t="s">
        <v>11</v>
      </c>
      <c r="D730" s="6" t="str">
        <f>"陈芳委"</f>
        <v>陈芳委</v>
      </c>
    </row>
    <row r="731" spans="1:4" s="1" customFormat="1" ht="30" customHeight="1">
      <c r="A731" s="6">
        <v>729</v>
      </c>
      <c r="B731" s="6" t="str">
        <f>"46112022103016284234280"</f>
        <v>46112022103016284234280</v>
      </c>
      <c r="C731" s="6" t="s">
        <v>11</v>
      </c>
      <c r="D731" s="6" t="str">
        <f>"张振伟"</f>
        <v>张振伟</v>
      </c>
    </row>
    <row r="732" spans="1:4" s="1" customFormat="1" ht="30" customHeight="1">
      <c r="A732" s="6">
        <v>730</v>
      </c>
      <c r="B732" s="6" t="str">
        <f>"46112022103016400334298"</f>
        <v>46112022103016400334298</v>
      </c>
      <c r="C732" s="6" t="s">
        <v>11</v>
      </c>
      <c r="D732" s="6" t="str">
        <f>"林丽"</f>
        <v>林丽</v>
      </c>
    </row>
    <row r="733" spans="1:4" s="1" customFormat="1" ht="30" customHeight="1">
      <c r="A733" s="6">
        <v>731</v>
      </c>
      <c r="B733" s="6" t="str">
        <f>"46112022103017295434355"</f>
        <v>46112022103017295434355</v>
      </c>
      <c r="C733" s="6" t="s">
        <v>11</v>
      </c>
      <c r="D733" s="6" t="str">
        <f>"赵思宇"</f>
        <v>赵思宇</v>
      </c>
    </row>
    <row r="734" spans="1:4" s="1" customFormat="1" ht="30" customHeight="1">
      <c r="A734" s="6">
        <v>732</v>
      </c>
      <c r="B734" s="6" t="str">
        <f>"46112022103019103434447"</f>
        <v>46112022103019103434447</v>
      </c>
      <c r="C734" s="6" t="s">
        <v>11</v>
      </c>
      <c r="D734" s="6" t="str">
        <f>"王丹媚"</f>
        <v>王丹媚</v>
      </c>
    </row>
    <row r="735" spans="1:4" s="1" customFormat="1" ht="30" customHeight="1">
      <c r="A735" s="6">
        <v>733</v>
      </c>
      <c r="B735" s="6" t="str">
        <f>"46112022103019273934461"</f>
        <v>46112022103019273934461</v>
      </c>
      <c r="C735" s="6" t="s">
        <v>11</v>
      </c>
      <c r="D735" s="6" t="str">
        <f>"李冬艳"</f>
        <v>李冬艳</v>
      </c>
    </row>
    <row r="736" spans="1:4" s="1" customFormat="1" ht="30" customHeight="1">
      <c r="A736" s="6">
        <v>734</v>
      </c>
      <c r="B736" s="6" t="str">
        <f>"46112022103019440434476"</f>
        <v>46112022103019440434476</v>
      </c>
      <c r="C736" s="6" t="s">
        <v>11</v>
      </c>
      <c r="D736" s="6" t="str">
        <f>"曾岳莲"</f>
        <v>曾岳莲</v>
      </c>
    </row>
    <row r="737" spans="1:4" s="1" customFormat="1" ht="30" customHeight="1">
      <c r="A737" s="6">
        <v>735</v>
      </c>
      <c r="B737" s="6" t="str">
        <f>"46112022103020233934517"</f>
        <v>46112022103020233934517</v>
      </c>
      <c r="C737" s="6" t="s">
        <v>11</v>
      </c>
      <c r="D737" s="6" t="str">
        <f>"苏佩格"</f>
        <v>苏佩格</v>
      </c>
    </row>
    <row r="738" spans="1:4" s="1" customFormat="1" ht="30" customHeight="1">
      <c r="A738" s="6">
        <v>736</v>
      </c>
      <c r="B738" s="6" t="str">
        <f>"46112022103020354134524"</f>
        <v>46112022103020354134524</v>
      </c>
      <c r="C738" s="6" t="s">
        <v>11</v>
      </c>
      <c r="D738" s="6" t="str">
        <f>"邓欢欢"</f>
        <v>邓欢欢</v>
      </c>
    </row>
    <row r="739" spans="1:4" s="1" customFormat="1" ht="30" customHeight="1">
      <c r="A739" s="6">
        <v>737</v>
      </c>
      <c r="B739" s="6" t="str">
        <f>"46112022103021481734615"</f>
        <v>46112022103021481734615</v>
      </c>
      <c r="C739" s="6" t="s">
        <v>11</v>
      </c>
      <c r="D739" s="6" t="str">
        <f>"冯早"</f>
        <v>冯早</v>
      </c>
    </row>
    <row r="740" spans="1:4" s="1" customFormat="1" ht="30" customHeight="1">
      <c r="A740" s="6">
        <v>738</v>
      </c>
      <c r="B740" s="6" t="str">
        <f>"46112022103021490334618"</f>
        <v>46112022103021490334618</v>
      </c>
      <c r="C740" s="6" t="s">
        <v>11</v>
      </c>
      <c r="D740" s="6" t="str">
        <f>"何洋"</f>
        <v>何洋</v>
      </c>
    </row>
    <row r="741" spans="1:4" s="1" customFormat="1" ht="30" customHeight="1">
      <c r="A741" s="6">
        <v>739</v>
      </c>
      <c r="B741" s="6" t="str">
        <f>"46112022103022213434657"</f>
        <v>46112022103022213434657</v>
      </c>
      <c r="C741" s="6" t="s">
        <v>11</v>
      </c>
      <c r="D741" s="6" t="str">
        <f>"李海联"</f>
        <v>李海联</v>
      </c>
    </row>
    <row r="742" spans="1:4" s="1" customFormat="1" ht="30" customHeight="1">
      <c r="A742" s="6">
        <v>740</v>
      </c>
      <c r="B742" s="6" t="str">
        <f>"46112022103022361434671"</f>
        <v>46112022103022361434671</v>
      </c>
      <c r="C742" s="6" t="s">
        <v>11</v>
      </c>
      <c r="D742" s="6" t="str">
        <f>"曾令怡"</f>
        <v>曾令怡</v>
      </c>
    </row>
    <row r="743" spans="1:4" s="1" customFormat="1" ht="30" customHeight="1">
      <c r="A743" s="6">
        <v>741</v>
      </c>
      <c r="B743" s="6" t="str">
        <f>"46112022103023041434704"</f>
        <v>46112022103023041434704</v>
      </c>
      <c r="C743" s="6" t="s">
        <v>11</v>
      </c>
      <c r="D743" s="6" t="str">
        <f>"张肇广"</f>
        <v>张肇广</v>
      </c>
    </row>
    <row r="744" spans="1:4" s="1" customFormat="1" ht="30" customHeight="1">
      <c r="A744" s="6">
        <v>742</v>
      </c>
      <c r="B744" s="6" t="str">
        <f>"46112022103100083234752"</f>
        <v>46112022103100083234752</v>
      </c>
      <c r="C744" s="6" t="s">
        <v>11</v>
      </c>
      <c r="D744" s="6" t="str">
        <f>"娄屹林"</f>
        <v>娄屹林</v>
      </c>
    </row>
    <row r="745" spans="1:4" s="1" customFormat="1" ht="30" customHeight="1">
      <c r="A745" s="6">
        <v>743</v>
      </c>
      <c r="B745" s="6" t="str">
        <f>"46112022103107114634796"</f>
        <v>46112022103107114634796</v>
      </c>
      <c r="C745" s="6" t="s">
        <v>11</v>
      </c>
      <c r="D745" s="6" t="str">
        <f>"刘丽"</f>
        <v>刘丽</v>
      </c>
    </row>
    <row r="746" spans="1:4" s="1" customFormat="1" ht="30" customHeight="1">
      <c r="A746" s="6">
        <v>744</v>
      </c>
      <c r="B746" s="6" t="str">
        <f>"46112022103108320834829"</f>
        <v>46112022103108320834829</v>
      </c>
      <c r="C746" s="6" t="s">
        <v>11</v>
      </c>
      <c r="D746" s="6" t="str">
        <f>"乔丹"</f>
        <v>乔丹</v>
      </c>
    </row>
    <row r="747" spans="1:4" s="1" customFormat="1" ht="30" customHeight="1">
      <c r="A747" s="6">
        <v>745</v>
      </c>
      <c r="B747" s="6" t="str">
        <f>"46112022103108383134841"</f>
        <v>46112022103108383134841</v>
      </c>
      <c r="C747" s="6" t="s">
        <v>11</v>
      </c>
      <c r="D747" s="6" t="str">
        <f>"梁连欣"</f>
        <v>梁连欣</v>
      </c>
    </row>
    <row r="748" spans="1:4" s="1" customFormat="1" ht="30" customHeight="1">
      <c r="A748" s="6">
        <v>746</v>
      </c>
      <c r="B748" s="6" t="str">
        <f>"46112022103109192535115"</f>
        <v>46112022103109192535115</v>
      </c>
      <c r="C748" s="6" t="s">
        <v>11</v>
      </c>
      <c r="D748" s="6" t="str">
        <f>"吴红春"</f>
        <v>吴红春</v>
      </c>
    </row>
    <row r="749" spans="1:4" s="1" customFormat="1" ht="30" customHeight="1">
      <c r="A749" s="6">
        <v>747</v>
      </c>
      <c r="B749" s="6" t="str">
        <f>"46112022103109254135174"</f>
        <v>46112022103109254135174</v>
      </c>
      <c r="C749" s="6" t="s">
        <v>11</v>
      </c>
      <c r="D749" s="6" t="str">
        <f>"符玲玉"</f>
        <v>符玲玉</v>
      </c>
    </row>
    <row r="750" spans="1:4" s="1" customFormat="1" ht="30" customHeight="1">
      <c r="A750" s="6">
        <v>748</v>
      </c>
      <c r="B750" s="6" t="str">
        <f>"46112022103109394535308"</f>
        <v>46112022103109394535308</v>
      </c>
      <c r="C750" s="6" t="s">
        <v>11</v>
      </c>
      <c r="D750" s="6" t="str">
        <f>"王妹"</f>
        <v>王妹</v>
      </c>
    </row>
    <row r="751" spans="1:4" s="1" customFormat="1" ht="30" customHeight="1">
      <c r="A751" s="6">
        <v>749</v>
      </c>
      <c r="B751" s="6" t="str">
        <f>"46112022103109403335315"</f>
        <v>46112022103109403335315</v>
      </c>
      <c r="C751" s="6" t="s">
        <v>11</v>
      </c>
      <c r="D751" s="6" t="str">
        <f>"王卜玉"</f>
        <v>王卜玉</v>
      </c>
    </row>
    <row r="752" spans="1:4" s="1" customFormat="1" ht="30" customHeight="1">
      <c r="A752" s="6">
        <v>750</v>
      </c>
      <c r="B752" s="6" t="str">
        <f>"46112022103110302135766"</f>
        <v>46112022103110302135766</v>
      </c>
      <c r="C752" s="6" t="s">
        <v>11</v>
      </c>
      <c r="D752" s="6" t="str">
        <f>"蔡良杰"</f>
        <v>蔡良杰</v>
      </c>
    </row>
    <row r="753" spans="1:4" s="1" customFormat="1" ht="30" customHeight="1">
      <c r="A753" s="6">
        <v>751</v>
      </c>
      <c r="B753" s="6" t="str">
        <f>"46112022103110521935900"</f>
        <v>46112022103110521935900</v>
      </c>
      <c r="C753" s="6" t="s">
        <v>11</v>
      </c>
      <c r="D753" s="6" t="str">
        <f>"周佳怡"</f>
        <v>周佳怡</v>
      </c>
    </row>
    <row r="754" spans="1:4" s="1" customFormat="1" ht="30" customHeight="1">
      <c r="A754" s="6">
        <v>752</v>
      </c>
      <c r="B754" s="6" t="str">
        <f>"46112022103111512938408"</f>
        <v>46112022103111512938408</v>
      </c>
      <c r="C754" s="6" t="s">
        <v>11</v>
      </c>
      <c r="D754" s="6" t="str">
        <f>"蔡小滨"</f>
        <v>蔡小滨</v>
      </c>
    </row>
    <row r="755" spans="1:4" s="1" customFormat="1" ht="30" customHeight="1">
      <c r="A755" s="6">
        <v>753</v>
      </c>
      <c r="B755" s="6" t="str">
        <f>"46112022102511423223785"</f>
        <v>46112022102511423223785</v>
      </c>
      <c r="C755" s="6" t="s">
        <v>12</v>
      </c>
      <c r="D755" s="6" t="str">
        <f>"王维国"</f>
        <v>王维国</v>
      </c>
    </row>
    <row r="756" spans="1:4" s="1" customFormat="1" ht="30" customHeight="1">
      <c r="A756" s="6">
        <v>754</v>
      </c>
      <c r="B756" s="6" t="str">
        <f>"46112022102518355725062"</f>
        <v>46112022102518355725062</v>
      </c>
      <c r="C756" s="6" t="s">
        <v>12</v>
      </c>
      <c r="D756" s="6" t="str">
        <f>"王小珍"</f>
        <v>王小珍</v>
      </c>
    </row>
    <row r="757" spans="1:4" s="1" customFormat="1" ht="30" customHeight="1">
      <c r="A757" s="6">
        <v>755</v>
      </c>
      <c r="B757" s="6" t="str">
        <f>"46112022102620314128586"</f>
        <v>46112022102620314128586</v>
      </c>
      <c r="C757" s="6" t="s">
        <v>12</v>
      </c>
      <c r="D757" s="6" t="str">
        <f>"高振皇"</f>
        <v>高振皇</v>
      </c>
    </row>
    <row r="758" spans="1:4" s="1" customFormat="1" ht="30" customHeight="1">
      <c r="A758" s="6">
        <v>756</v>
      </c>
      <c r="B758" s="6" t="str">
        <f>"46112022102622524029054"</f>
        <v>46112022102622524029054</v>
      </c>
      <c r="C758" s="6" t="s">
        <v>12</v>
      </c>
      <c r="D758" s="6" t="str">
        <f>"王荣"</f>
        <v>王荣</v>
      </c>
    </row>
    <row r="759" spans="1:4" s="1" customFormat="1" ht="30" customHeight="1">
      <c r="A759" s="6">
        <v>757</v>
      </c>
      <c r="B759" s="6" t="str">
        <f>"46112022102712084829997"</f>
        <v>46112022102712084829997</v>
      </c>
      <c r="C759" s="6" t="s">
        <v>12</v>
      </c>
      <c r="D759" s="6" t="str">
        <f>"吴倩柔"</f>
        <v>吴倩柔</v>
      </c>
    </row>
    <row r="760" spans="1:4" s="1" customFormat="1" ht="30" customHeight="1">
      <c r="A760" s="6">
        <v>758</v>
      </c>
      <c r="B760" s="6" t="str">
        <f>"46112022102822061332938"</f>
        <v>46112022102822061332938</v>
      </c>
      <c r="C760" s="6" t="s">
        <v>12</v>
      </c>
      <c r="D760" s="6" t="str">
        <f>"丁金芳"</f>
        <v>丁金芳</v>
      </c>
    </row>
    <row r="761" spans="1:4" s="1" customFormat="1" ht="30" customHeight="1">
      <c r="A761" s="6">
        <v>759</v>
      </c>
      <c r="B761" s="6" t="str">
        <f>"46112022102908003333039"</f>
        <v>46112022102908003333039</v>
      </c>
      <c r="C761" s="6" t="s">
        <v>12</v>
      </c>
      <c r="D761" s="6" t="str">
        <f>"王薇"</f>
        <v>王薇</v>
      </c>
    </row>
    <row r="762" spans="1:4" s="1" customFormat="1" ht="30" customHeight="1">
      <c r="A762" s="6">
        <v>760</v>
      </c>
      <c r="B762" s="6" t="str">
        <f>"46112022103023124634711"</f>
        <v>46112022103023124634711</v>
      </c>
      <c r="C762" s="6" t="s">
        <v>12</v>
      </c>
      <c r="D762" s="6" t="str">
        <f>"王薏"</f>
        <v>王薏</v>
      </c>
    </row>
    <row r="763" spans="1:4" s="1" customFormat="1" ht="30" customHeight="1">
      <c r="A763" s="6">
        <v>761</v>
      </c>
      <c r="B763" s="6" t="str">
        <f>"46112022102512334023954"</f>
        <v>46112022102512334023954</v>
      </c>
      <c r="C763" s="6" t="s">
        <v>13</v>
      </c>
      <c r="D763" s="6" t="str">
        <f>"许开新"</f>
        <v>许开新</v>
      </c>
    </row>
    <row r="764" spans="1:4" s="1" customFormat="1" ht="30" customHeight="1">
      <c r="A764" s="6">
        <v>762</v>
      </c>
      <c r="B764" s="6" t="str">
        <f>"46112022102515015924363"</f>
        <v>46112022102515015924363</v>
      </c>
      <c r="C764" s="6" t="s">
        <v>13</v>
      </c>
      <c r="D764" s="6" t="str">
        <f>"陈乙清"</f>
        <v>陈乙清</v>
      </c>
    </row>
    <row r="765" spans="1:4" s="1" customFormat="1" ht="30" customHeight="1">
      <c r="A765" s="6">
        <v>763</v>
      </c>
      <c r="B765" s="6" t="str">
        <f>"46112022102518505225079"</f>
        <v>46112022102518505225079</v>
      </c>
      <c r="C765" s="6" t="s">
        <v>13</v>
      </c>
      <c r="D765" s="6" t="str">
        <f>"郑胜仁"</f>
        <v>郑胜仁</v>
      </c>
    </row>
    <row r="766" spans="1:4" s="1" customFormat="1" ht="30" customHeight="1">
      <c r="A766" s="6">
        <v>764</v>
      </c>
      <c r="B766" s="6" t="str">
        <f>"46112022102519062325118"</f>
        <v>46112022102519062325118</v>
      </c>
      <c r="C766" s="6" t="s">
        <v>13</v>
      </c>
      <c r="D766" s="6" t="str">
        <f>"罗紫珊"</f>
        <v>罗紫珊</v>
      </c>
    </row>
    <row r="767" spans="1:4" s="1" customFormat="1" ht="30" customHeight="1">
      <c r="A767" s="6">
        <v>765</v>
      </c>
      <c r="B767" s="6" t="str">
        <f>"46112022102611373526750"</f>
        <v>46112022102611373526750</v>
      </c>
      <c r="C767" s="6" t="s">
        <v>13</v>
      </c>
      <c r="D767" s="6" t="str">
        <f>"曾维梓"</f>
        <v>曾维梓</v>
      </c>
    </row>
    <row r="768" spans="1:4" s="1" customFormat="1" ht="30" customHeight="1">
      <c r="A768" s="6">
        <v>766</v>
      </c>
      <c r="B768" s="6" t="str">
        <f>"46112022102622474029036"</f>
        <v>46112022102622474029036</v>
      </c>
      <c r="C768" s="6" t="s">
        <v>13</v>
      </c>
      <c r="D768" s="6" t="str">
        <f>"吉世果"</f>
        <v>吉世果</v>
      </c>
    </row>
    <row r="769" spans="1:4" s="1" customFormat="1" ht="30" customHeight="1">
      <c r="A769" s="6">
        <v>767</v>
      </c>
      <c r="B769" s="6" t="str">
        <f>"46112022102701095029266"</f>
        <v>46112022102701095029266</v>
      </c>
      <c r="C769" s="6" t="s">
        <v>13</v>
      </c>
      <c r="D769" s="6" t="str">
        <f>"许绩荣"</f>
        <v>许绩荣</v>
      </c>
    </row>
    <row r="770" spans="1:4" s="1" customFormat="1" ht="30" customHeight="1">
      <c r="A770" s="6">
        <v>768</v>
      </c>
      <c r="B770" s="6" t="str">
        <f>"46112022102914024433335"</f>
        <v>46112022102914024433335</v>
      </c>
      <c r="C770" s="6" t="s">
        <v>13</v>
      </c>
      <c r="D770" s="6" t="str">
        <f>"殷月娟"</f>
        <v>殷月娟</v>
      </c>
    </row>
    <row r="771" spans="1:4" s="1" customFormat="1" ht="30" customHeight="1">
      <c r="A771" s="6">
        <v>769</v>
      </c>
      <c r="B771" s="6" t="str">
        <f>"46112022103017295934356"</f>
        <v>46112022103017295934356</v>
      </c>
      <c r="C771" s="6" t="s">
        <v>13</v>
      </c>
      <c r="D771" s="6" t="str">
        <f>"魏宾倩"</f>
        <v>魏宾倩</v>
      </c>
    </row>
    <row r="772" spans="1:4" s="1" customFormat="1" ht="30" customHeight="1">
      <c r="A772" s="6">
        <v>770</v>
      </c>
      <c r="B772" s="6" t="str">
        <f>"46112022103020432834534"</f>
        <v>46112022103020432834534</v>
      </c>
      <c r="C772" s="6" t="s">
        <v>13</v>
      </c>
      <c r="D772" s="6" t="str">
        <f>"李小明"</f>
        <v>李小明</v>
      </c>
    </row>
    <row r="773" spans="1:4" s="1" customFormat="1" ht="30" customHeight="1">
      <c r="A773" s="6">
        <v>771</v>
      </c>
      <c r="B773" s="6" t="str">
        <f>"46112022102509040123196"</f>
        <v>46112022102509040123196</v>
      </c>
      <c r="C773" s="6" t="s">
        <v>14</v>
      </c>
      <c r="D773" s="6" t="str">
        <f>"张明旭"</f>
        <v>张明旭</v>
      </c>
    </row>
    <row r="774" spans="1:4" s="1" customFormat="1" ht="30" customHeight="1">
      <c r="A774" s="6">
        <v>772</v>
      </c>
      <c r="B774" s="6" t="str">
        <f>"46112022102509053523201"</f>
        <v>46112022102509053523201</v>
      </c>
      <c r="C774" s="6" t="s">
        <v>14</v>
      </c>
      <c r="D774" s="6" t="str">
        <f>"吴赞"</f>
        <v>吴赞</v>
      </c>
    </row>
    <row r="775" spans="1:4" s="1" customFormat="1" ht="30" customHeight="1">
      <c r="A775" s="6">
        <v>773</v>
      </c>
      <c r="B775" s="6" t="str">
        <f>"46112022102509075823210"</f>
        <v>46112022102509075823210</v>
      </c>
      <c r="C775" s="6" t="s">
        <v>14</v>
      </c>
      <c r="D775" s="6" t="str">
        <f>"潘孝炜"</f>
        <v>潘孝炜</v>
      </c>
    </row>
    <row r="776" spans="1:4" s="1" customFormat="1" ht="30" customHeight="1">
      <c r="A776" s="6">
        <v>774</v>
      </c>
      <c r="B776" s="6" t="str">
        <f>"46112022102509393123333"</f>
        <v>46112022102509393123333</v>
      </c>
      <c r="C776" s="6" t="s">
        <v>14</v>
      </c>
      <c r="D776" s="6" t="str">
        <f>"姚雪婷"</f>
        <v>姚雪婷</v>
      </c>
    </row>
    <row r="777" spans="1:4" s="1" customFormat="1" ht="30" customHeight="1">
      <c r="A777" s="6">
        <v>775</v>
      </c>
      <c r="B777" s="6" t="str">
        <f>"46112022102509434523346"</f>
        <v>46112022102509434523346</v>
      </c>
      <c r="C777" s="6" t="s">
        <v>14</v>
      </c>
      <c r="D777" s="6" t="str">
        <f>"秦晓萍"</f>
        <v>秦晓萍</v>
      </c>
    </row>
    <row r="778" spans="1:4" s="1" customFormat="1" ht="30" customHeight="1">
      <c r="A778" s="6">
        <v>776</v>
      </c>
      <c r="B778" s="6" t="str">
        <f>"46112022102510060123430"</f>
        <v>46112022102510060123430</v>
      </c>
      <c r="C778" s="6" t="s">
        <v>14</v>
      </c>
      <c r="D778" s="6" t="str">
        <f>"罗辑"</f>
        <v>罗辑</v>
      </c>
    </row>
    <row r="779" spans="1:4" s="1" customFormat="1" ht="30" customHeight="1">
      <c r="A779" s="6">
        <v>777</v>
      </c>
      <c r="B779" s="6" t="str">
        <f>"46112022102510250023504"</f>
        <v>46112022102510250023504</v>
      </c>
      <c r="C779" s="6" t="s">
        <v>14</v>
      </c>
      <c r="D779" s="6" t="str">
        <f>"王阳"</f>
        <v>王阳</v>
      </c>
    </row>
    <row r="780" spans="1:4" s="1" customFormat="1" ht="30" customHeight="1">
      <c r="A780" s="6">
        <v>778</v>
      </c>
      <c r="B780" s="6" t="str">
        <f>"46112022102510525023602"</f>
        <v>46112022102510525023602</v>
      </c>
      <c r="C780" s="6" t="s">
        <v>14</v>
      </c>
      <c r="D780" s="6" t="str">
        <f>"李儒贤"</f>
        <v>李儒贤</v>
      </c>
    </row>
    <row r="781" spans="1:4" s="1" customFormat="1" ht="30" customHeight="1">
      <c r="A781" s="6">
        <v>779</v>
      </c>
      <c r="B781" s="6" t="str">
        <f>"46112022102511361523766"</f>
        <v>46112022102511361523766</v>
      </c>
      <c r="C781" s="6" t="s">
        <v>14</v>
      </c>
      <c r="D781" s="6" t="str">
        <f>"王晶晶"</f>
        <v>王晶晶</v>
      </c>
    </row>
    <row r="782" spans="1:4" s="1" customFormat="1" ht="30" customHeight="1">
      <c r="A782" s="6">
        <v>780</v>
      </c>
      <c r="B782" s="6" t="str">
        <f>"46112022102511504023822"</f>
        <v>46112022102511504023822</v>
      </c>
      <c r="C782" s="6" t="s">
        <v>14</v>
      </c>
      <c r="D782" s="6" t="str">
        <f>"杨文嘉"</f>
        <v>杨文嘉</v>
      </c>
    </row>
    <row r="783" spans="1:4" s="1" customFormat="1" ht="30" customHeight="1">
      <c r="A783" s="6">
        <v>781</v>
      </c>
      <c r="B783" s="6" t="str">
        <f>"46112022102512151923897"</f>
        <v>46112022102512151923897</v>
      </c>
      <c r="C783" s="6" t="s">
        <v>14</v>
      </c>
      <c r="D783" s="6" t="str">
        <f>"张韧"</f>
        <v>张韧</v>
      </c>
    </row>
    <row r="784" spans="1:4" s="1" customFormat="1" ht="30" customHeight="1">
      <c r="A784" s="6">
        <v>782</v>
      </c>
      <c r="B784" s="6" t="str">
        <f>"46112022102513585624153"</f>
        <v>46112022102513585624153</v>
      </c>
      <c r="C784" s="6" t="s">
        <v>14</v>
      </c>
      <c r="D784" s="6" t="str">
        <f>"官业婕"</f>
        <v>官业婕</v>
      </c>
    </row>
    <row r="785" spans="1:4" s="1" customFormat="1" ht="30" customHeight="1">
      <c r="A785" s="6">
        <v>783</v>
      </c>
      <c r="B785" s="6" t="str">
        <f>"46112022102514380824272"</f>
        <v>46112022102514380824272</v>
      </c>
      <c r="C785" s="6" t="s">
        <v>14</v>
      </c>
      <c r="D785" s="6" t="str">
        <f>"周前"</f>
        <v>周前</v>
      </c>
    </row>
    <row r="786" spans="1:4" s="1" customFormat="1" ht="30" customHeight="1">
      <c r="A786" s="6">
        <v>784</v>
      </c>
      <c r="B786" s="6" t="str">
        <f>"46112022102514515324321"</f>
        <v>46112022102514515324321</v>
      </c>
      <c r="C786" s="6" t="s">
        <v>14</v>
      </c>
      <c r="D786" s="6" t="str">
        <f>"利珠"</f>
        <v>利珠</v>
      </c>
    </row>
    <row r="787" spans="1:4" s="1" customFormat="1" ht="30" customHeight="1">
      <c r="A787" s="6">
        <v>785</v>
      </c>
      <c r="B787" s="6" t="str">
        <f>"46112022102515072624379"</f>
        <v>46112022102515072624379</v>
      </c>
      <c r="C787" s="6" t="s">
        <v>14</v>
      </c>
      <c r="D787" s="6" t="str">
        <f>"赵青干"</f>
        <v>赵青干</v>
      </c>
    </row>
    <row r="788" spans="1:4" s="1" customFormat="1" ht="30" customHeight="1">
      <c r="A788" s="6">
        <v>786</v>
      </c>
      <c r="B788" s="6" t="str">
        <f>"46112022102515540024560"</f>
        <v>46112022102515540024560</v>
      </c>
      <c r="C788" s="6" t="s">
        <v>14</v>
      </c>
      <c r="D788" s="6" t="str">
        <f>"王蕾"</f>
        <v>王蕾</v>
      </c>
    </row>
    <row r="789" spans="1:4" s="1" customFormat="1" ht="30" customHeight="1">
      <c r="A789" s="6">
        <v>787</v>
      </c>
      <c r="B789" s="6" t="str">
        <f>"46112022102515560724569"</f>
        <v>46112022102515560724569</v>
      </c>
      <c r="C789" s="6" t="s">
        <v>14</v>
      </c>
      <c r="D789" s="6" t="str">
        <f>"何玉花"</f>
        <v>何玉花</v>
      </c>
    </row>
    <row r="790" spans="1:4" s="1" customFormat="1" ht="30" customHeight="1">
      <c r="A790" s="6">
        <v>788</v>
      </c>
      <c r="B790" s="6" t="str">
        <f>"46112022102515564824573"</f>
        <v>46112022102515564824573</v>
      </c>
      <c r="C790" s="6" t="s">
        <v>14</v>
      </c>
      <c r="D790" s="6" t="str">
        <f>"琚灵"</f>
        <v>琚灵</v>
      </c>
    </row>
    <row r="791" spans="1:4" s="1" customFormat="1" ht="30" customHeight="1">
      <c r="A791" s="6">
        <v>789</v>
      </c>
      <c r="B791" s="6" t="str">
        <f>"46112022102516051824611"</f>
        <v>46112022102516051824611</v>
      </c>
      <c r="C791" s="6" t="s">
        <v>14</v>
      </c>
      <c r="D791" s="6" t="str">
        <f>"李冰心"</f>
        <v>李冰心</v>
      </c>
    </row>
    <row r="792" spans="1:4" s="1" customFormat="1" ht="30" customHeight="1">
      <c r="A792" s="6">
        <v>790</v>
      </c>
      <c r="B792" s="6" t="str">
        <f>"46112022102516390524731"</f>
        <v>46112022102516390524731</v>
      </c>
      <c r="C792" s="6" t="s">
        <v>14</v>
      </c>
      <c r="D792" s="6" t="str">
        <f>"李云"</f>
        <v>李云</v>
      </c>
    </row>
    <row r="793" spans="1:4" s="1" customFormat="1" ht="30" customHeight="1">
      <c r="A793" s="6">
        <v>791</v>
      </c>
      <c r="B793" s="6" t="str">
        <f>"46112022102517104424844"</f>
        <v>46112022102517104424844</v>
      </c>
      <c r="C793" s="6" t="s">
        <v>14</v>
      </c>
      <c r="D793" s="6" t="str">
        <f>"胡克"</f>
        <v>胡克</v>
      </c>
    </row>
    <row r="794" spans="1:4" s="1" customFormat="1" ht="30" customHeight="1">
      <c r="A794" s="6">
        <v>792</v>
      </c>
      <c r="B794" s="6" t="str">
        <f>"46112022102519202625152"</f>
        <v>46112022102519202625152</v>
      </c>
      <c r="C794" s="6" t="s">
        <v>14</v>
      </c>
      <c r="D794" s="6" t="str">
        <f>"莫芳瑜"</f>
        <v>莫芳瑜</v>
      </c>
    </row>
    <row r="795" spans="1:4" s="1" customFormat="1" ht="30" customHeight="1">
      <c r="A795" s="6">
        <v>793</v>
      </c>
      <c r="B795" s="6" t="str">
        <f>"46112022102521025425468"</f>
        <v>46112022102521025425468</v>
      </c>
      <c r="C795" s="6" t="s">
        <v>14</v>
      </c>
      <c r="D795" s="6" t="str">
        <f>"温崇臻"</f>
        <v>温崇臻</v>
      </c>
    </row>
    <row r="796" spans="1:4" s="1" customFormat="1" ht="30" customHeight="1">
      <c r="A796" s="6">
        <v>794</v>
      </c>
      <c r="B796" s="6" t="str">
        <f>"46112022102521183125536"</f>
        <v>46112022102521183125536</v>
      </c>
      <c r="C796" s="6" t="s">
        <v>14</v>
      </c>
      <c r="D796" s="6" t="str">
        <f>"黄晓倩"</f>
        <v>黄晓倩</v>
      </c>
    </row>
    <row r="797" spans="1:4" s="1" customFormat="1" ht="30" customHeight="1">
      <c r="A797" s="6">
        <v>795</v>
      </c>
      <c r="B797" s="6" t="str">
        <f>"46112022102521464825652"</f>
        <v>46112022102521464825652</v>
      </c>
      <c r="C797" s="6" t="s">
        <v>14</v>
      </c>
      <c r="D797" s="6" t="str">
        <f>"符妹丘"</f>
        <v>符妹丘</v>
      </c>
    </row>
    <row r="798" spans="1:4" s="1" customFormat="1" ht="30" customHeight="1">
      <c r="A798" s="6">
        <v>796</v>
      </c>
      <c r="B798" s="6" t="str">
        <f>"46112022102522291125769"</f>
        <v>46112022102522291125769</v>
      </c>
      <c r="C798" s="6" t="s">
        <v>14</v>
      </c>
      <c r="D798" s="6" t="str">
        <f>"符慧芳"</f>
        <v>符慧芳</v>
      </c>
    </row>
    <row r="799" spans="1:4" s="1" customFormat="1" ht="30" customHeight="1">
      <c r="A799" s="6">
        <v>797</v>
      </c>
      <c r="B799" s="6" t="str">
        <f>"46112022102522331825780"</f>
        <v>46112022102522331825780</v>
      </c>
      <c r="C799" s="6" t="s">
        <v>14</v>
      </c>
      <c r="D799" s="6" t="str">
        <f>"卢青"</f>
        <v>卢青</v>
      </c>
    </row>
    <row r="800" spans="1:4" s="1" customFormat="1" ht="30" customHeight="1">
      <c r="A800" s="6">
        <v>798</v>
      </c>
      <c r="B800" s="6" t="str">
        <f>"46112022102523142625886"</f>
        <v>46112022102523142625886</v>
      </c>
      <c r="C800" s="6" t="s">
        <v>14</v>
      </c>
      <c r="D800" s="6" t="str">
        <f>"王咸志"</f>
        <v>王咸志</v>
      </c>
    </row>
    <row r="801" spans="1:4" s="1" customFormat="1" ht="30" customHeight="1">
      <c r="A801" s="6">
        <v>799</v>
      </c>
      <c r="B801" s="6" t="str">
        <f>"46112022102523272525917"</f>
        <v>46112022102523272525917</v>
      </c>
      <c r="C801" s="6" t="s">
        <v>14</v>
      </c>
      <c r="D801" s="6" t="str">
        <f>"陈贤"</f>
        <v>陈贤</v>
      </c>
    </row>
    <row r="802" spans="1:4" s="1" customFormat="1" ht="30" customHeight="1">
      <c r="A802" s="6">
        <v>800</v>
      </c>
      <c r="B802" s="6" t="str">
        <f>"46112022102600450726006"</f>
        <v>46112022102600450726006</v>
      </c>
      <c r="C802" s="6" t="s">
        <v>14</v>
      </c>
      <c r="D802" s="6" t="str">
        <f>"王帆"</f>
        <v>王帆</v>
      </c>
    </row>
    <row r="803" spans="1:4" s="1" customFormat="1" ht="30" customHeight="1">
      <c r="A803" s="6">
        <v>801</v>
      </c>
      <c r="B803" s="6" t="str">
        <f>"46112022102608491826089"</f>
        <v>46112022102608491826089</v>
      </c>
      <c r="C803" s="6" t="s">
        <v>14</v>
      </c>
      <c r="D803" s="6" t="str">
        <f>"黄朝军"</f>
        <v>黄朝军</v>
      </c>
    </row>
    <row r="804" spans="1:4" s="1" customFormat="1" ht="30" customHeight="1">
      <c r="A804" s="6">
        <v>802</v>
      </c>
      <c r="B804" s="6" t="str">
        <f>"46112022102611355526741"</f>
        <v>46112022102611355526741</v>
      </c>
      <c r="C804" s="6" t="s">
        <v>14</v>
      </c>
      <c r="D804" s="6" t="str">
        <f>"王萱"</f>
        <v>王萱</v>
      </c>
    </row>
    <row r="805" spans="1:4" s="1" customFormat="1" ht="30" customHeight="1">
      <c r="A805" s="6">
        <v>803</v>
      </c>
      <c r="B805" s="6" t="str">
        <f>"46112022102611510526802"</f>
        <v>46112022102611510526802</v>
      </c>
      <c r="C805" s="6" t="s">
        <v>14</v>
      </c>
      <c r="D805" s="6" t="str">
        <f>"卢美"</f>
        <v>卢美</v>
      </c>
    </row>
    <row r="806" spans="1:4" s="1" customFormat="1" ht="30" customHeight="1">
      <c r="A806" s="6">
        <v>804</v>
      </c>
      <c r="B806" s="6" t="str">
        <f>"46112022102614530427326"</f>
        <v>46112022102614530427326</v>
      </c>
      <c r="C806" s="6" t="s">
        <v>14</v>
      </c>
      <c r="D806" s="6" t="str">
        <f>"刘清双"</f>
        <v>刘清双</v>
      </c>
    </row>
    <row r="807" spans="1:4" s="1" customFormat="1" ht="30" customHeight="1">
      <c r="A807" s="6">
        <v>805</v>
      </c>
      <c r="B807" s="6" t="str">
        <f>"46112022102615055327377"</f>
        <v>46112022102615055327377</v>
      </c>
      <c r="C807" s="6" t="s">
        <v>14</v>
      </c>
      <c r="D807" s="6" t="str">
        <f>"李美清"</f>
        <v>李美清</v>
      </c>
    </row>
    <row r="808" spans="1:4" s="1" customFormat="1" ht="30" customHeight="1">
      <c r="A808" s="6">
        <v>806</v>
      </c>
      <c r="B808" s="6" t="str">
        <f>"46112022102615342727484"</f>
        <v>46112022102615342727484</v>
      </c>
      <c r="C808" s="6" t="s">
        <v>14</v>
      </c>
      <c r="D808" s="6" t="str">
        <f>"林丹佩"</f>
        <v>林丹佩</v>
      </c>
    </row>
    <row r="809" spans="1:4" s="1" customFormat="1" ht="30" customHeight="1">
      <c r="A809" s="6">
        <v>807</v>
      </c>
      <c r="B809" s="6" t="str">
        <f>"46112022102616402827744"</f>
        <v>46112022102616402827744</v>
      </c>
      <c r="C809" s="6" t="s">
        <v>14</v>
      </c>
      <c r="D809" s="6" t="str">
        <f>"张馨月"</f>
        <v>张馨月</v>
      </c>
    </row>
    <row r="810" spans="1:4" s="1" customFormat="1" ht="30" customHeight="1">
      <c r="A810" s="6">
        <v>808</v>
      </c>
      <c r="B810" s="6" t="str">
        <f>"46112022102616440527762"</f>
        <v>46112022102616440527762</v>
      </c>
      <c r="C810" s="6" t="s">
        <v>14</v>
      </c>
      <c r="D810" s="6" t="str">
        <f>"唐海涛"</f>
        <v>唐海涛</v>
      </c>
    </row>
    <row r="811" spans="1:4" s="1" customFormat="1" ht="30" customHeight="1">
      <c r="A811" s="6">
        <v>809</v>
      </c>
      <c r="B811" s="6" t="str">
        <f>"46112022102620395128618"</f>
        <v>46112022102620395128618</v>
      </c>
      <c r="C811" s="6" t="s">
        <v>14</v>
      </c>
      <c r="D811" s="6" t="str">
        <f>"朱明雅"</f>
        <v>朱明雅</v>
      </c>
    </row>
    <row r="812" spans="1:4" s="1" customFormat="1" ht="30" customHeight="1">
      <c r="A812" s="6">
        <v>810</v>
      </c>
      <c r="B812" s="6" t="str">
        <f>"46112022102621042128701"</f>
        <v>46112022102621042128701</v>
      </c>
      <c r="C812" s="6" t="s">
        <v>14</v>
      </c>
      <c r="D812" s="6" t="str">
        <f>"李小茹"</f>
        <v>李小茹</v>
      </c>
    </row>
    <row r="813" spans="1:4" s="1" customFormat="1" ht="30" customHeight="1">
      <c r="A813" s="6">
        <v>811</v>
      </c>
      <c r="B813" s="6" t="str">
        <f>"46112022102621474328840"</f>
        <v>46112022102621474328840</v>
      </c>
      <c r="C813" s="6" t="s">
        <v>14</v>
      </c>
      <c r="D813" s="6" t="str">
        <f>"谭莎莎"</f>
        <v>谭莎莎</v>
      </c>
    </row>
    <row r="814" spans="1:4" s="1" customFormat="1" ht="30" customHeight="1">
      <c r="A814" s="6">
        <v>812</v>
      </c>
      <c r="B814" s="6" t="str">
        <f>"46112022102622241528968"</f>
        <v>46112022102622241528968</v>
      </c>
      <c r="C814" s="6" t="s">
        <v>14</v>
      </c>
      <c r="D814" s="6" t="str">
        <f>"黎学京"</f>
        <v>黎学京</v>
      </c>
    </row>
    <row r="815" spans="1:4" s="1" customFormat="1" ht="30" customHeight="1">
      <c r="A815" s="6">
        <v>813</v>
      </c>
      <c r="B815" s="6" t="str">
        <f>"46112022102709501929561"</f>
        <v>46112022102709501929561</v>
      </c>
      <c r="C815" s="6" t="s">
        <v>14</v>
      </c>
      <c r="D815" s="6" t="str">
        <f>"汤妮妮"</f>
        <v>汤妮妮</v>
      </c>
    </row>
    <row r="816" spans="1:4" s="1" customFormat="1" ht="30" customHeight="1">
      <c r="A816" s="6">
        <v>814</v>
      </c>
      <c r="B816" s="6" t="str">
        <f>"46112022102709594929589"</f>
        <v>46112022102709594929589</v>
      </c>
      <c r="C816" s="6" t="s">
        <v>14</v>
      </c>
      <c r="D816" s="6" t="str">
        <f>"林唐伶"</f>
        <v>林唐伶</v>
      </c>
    </row>
    <row r="817" spans="1:4" s="1" customFormat="1" ht="30" customHeight="1">
      <c r="A817" s="6">
        <v>815</v>
      </c>
      <c r="B817" s="6" t="str">
        <f>"46112022102713152330176"</f>
        <v>46112022102713152330176</v>
      </c>
      <c r="C817" s="6" t="s">
        <v>14</v>
      </c>
      <c r="D817" s="6" t="str">
        <f>"钟尊倩"</f>
        <v>钟尊倩</v>
      </c>
    </row>
    <row r="818" spans="1:4" s="1" customFormat="1" ht="30" customHeight="1">
      <c r="A818" s="6">
        <v>816</v>
      </c>
      <c r="B818" s="6" t="str">
        <f>"46112022102713593230254"</f>
        <v>46112022102713593230254</v>
      </c>
      <c r="C818" s="6" t="s">
        <v>14</v>
      </c>
      <c r="D818" s="6" t="str">
        <f>"刘超"</f>
        <v>刘超</v>
      </c>
    </row>
    <row r="819" spans="1:4" s="1" customFormat="1" ht="30" customHeight="1">
      <c r="A819" s="6">
        <v>817</v>
      </c>
      <c r="B819" s="6" t="str">
        <f>"46112022102714053330268"</f>
        <v>46112022102714053330268</v>
      </c>
      <c r="C819" s="6" t="s">
        <v>14</v>
      </c>
      <c r="D819" s="6" t="str">
        <f>"韩晓玲"</f>
        <v>韩晓玲</v>
      </c>
    </row>
    <row r="820" spans="1:4" s="1" customFormat="1" ht="30" customHeight="1">
      <c r="A820" s="6">
        <v>818</v>
      </c>
      <c r="B820" s="6" t="str">
        <f>"46112022102715074530442"</f>
        <v>46112022102715074530442</v>
      </c>
      <c r="C820" s="6" t="s">
        <v>14</v>
      </c>
      <c r="D820" s="6" t="str">
        <f>"赵日耿"</f>
        <v>赵日耿</v>
      </c>
    </row>
    <row r="821" spans="1:4" s="1" customFormat="1" ht="30" customHeight="1">
      <c r="A821" s="6">
        <v>819</v>
      </c>
      <c r="B821" s="6" t="str">
        <f>"46112022102719204931040"</f>
        <v>46112022102719204931040</v>
      </c>
      <c r="C821" s="6" t="s">
        <v>14</v>
      </c>
      <c r="D821" s="6" t="str">
        <f>"王瑾微"</f>
        <v>王瑾微</v>
      </c>
    </row>
    <row r="822" spans="1:4" s="1" customFormat="1" ht="30" customHeight="1">
      <c r="A822" s="6">
        <v>820</v>
      </c>
      <c r="B822" s="6" t="str">
        <f>"46112022102720560831219"</f>
        <v>46112022102720560831219</v>
      </c>
      <c r="C822" s="6" t="s">
        <v>14</v>
      </c>
      <c r="D822" s="6" t="str">
        <f>"崔一舟"</f>
        <v>崔一舟</v>
      </c>
    </row>
    <row r="823" spans="1:4" s="1" customFormat="1" ht="30" customHeight="1">
      <c r="A823" s="6">
        <v>821</v>
      </c>
      <c r="B823" s="6" t="str">
        <f>"46112022102721174331258"</f>
        <v>46112022102721174331258</v>
      </c>
      <c r="C823" s="6" t="s">
        <v>14</v>
      </c>
      <c r="D823" s="6" t="str">
        <f>"程政涛"</f>
        <v>程政涛</v>
      </c>
    </row>
    <row r="824" spans="1:4" s="1" customFormat="1" ht="30" customHeight="1">
      <c r="A824" s="6">
        <v>822</v>
      </c>
      <c r="B824" s="6" t="str">
        <f>"46112022102721374331280"</f>
        <v>46112022102721374331280</v>
      </c>
      <c r="C824" s="6" t="s">
        <v>14</v>
      </c>
      <c r="D824" s="6" t="str">
        <f>"陈建都"</f>
        <v>陈建都</v>
      </c>
    </row>
    <row r="825" spans="1:4" s="1" customFormat="1" ht="30" customHeight="1">
      <c r="A825" s="6">
        <v>823</v>
      </c>
      <c r="B825" s="6" t="str">
        <f>"46112022102722161131341"</f>
        <v>46112022102722161131341</v>
      </c>
      <c r="C825" s="6" t="s">
        <v>14</v>
      </c>
      <c r="D825" s="6" t="str">
        <f>"何凤婴"</f>
        <v>何凤婴</v>
      </c>
    </row>
    <row r="826" spans="1:4" s="1" customFormat="1" ht="30" customHeight="1">
      <c r="A826" s="6">
        <v>824</v>
      </c>
      <c r="B826" s="6" t="str">
        <f>"46112022102722435131391"</f>
        <v>46112022102722435131391</v>
      </c>
      <c r="C826" s="6" t="s">
        <v>14</v>
      </c>
      <c r="D826" s="6" t="str">
        <f>"杨霖"</f>
        <v>杨霖</v>
      </c>
    </row>
    <row r="827" spans="1:4" s="1" customFormat="1" ht="30" customHeight="1">
      <c r="A827" s="6">
        <v>825</v>
      </c>
      <c r="B827" s="6" t="str">
        <f>"46112022102723363731461"</f>
        <v>46112022102723363731461</v>
      </c>
      <c r="C827" s="6" t="s">
        <v>14</v>
      </c>
      <c r="D827" s="6" t="str">
        <f>"钟裕婷"</f>
        <v>钟裕婷</v>
      </c>
    </row>
    <row r="828" spans="1:4" s="1" customFormat="1" ht="30" customHeight="1">
      <c r="A828" s="6">
        <v>826</v>
      </c>
      <c r="B828" s="6" t="str">
        <f>"46112022102800290031503"</f>
        <v>46112022102800290031503</v>
      </c>
      <c r="C828" s="6" t="s">
        <v>14</v>
      </c>
      <c r="D828" s="6" t="str">
        <f>"沈静怡"</f>
        <v>沈静怡</v>
      </c>
    </row>
    <row r="829" spans="1:4" s="1" customFormat="1" ht="30" customHeight="1">
      <c r="A829" s="6">
        <v>827</v>
      </c>
      <c r="B829" s="6" t="str">
        <f>"46112022102808194731550"</f>
        <v>46112022102808194731550</v>
      </c>
      <c r="C829" s="6" t="s">
        <v>14</v>
      </c>
      <c r="D829" s="6" t="str">
        <f>"陈云"</f>
        <v>陈云</v>
      </c>
    </row>
    <row r="830" spans="1:4" s="1" customFormat="1" ht="30" customHeight="1">
      <c r="A830" s="6">
        <v>828</v>
      </c>
      <c r="B830" s="6" t="str">
        <f>"46112022102808375331561"</f>
        <v>46112022102808375331561</v>
      </c>
      <c r="C830" s="6" t="s">
        <v>14</v>
      </c>
      <c r="D830" s="6" t="str">
        <f>"李燕南"</f>
        <v>李燕南</v>
      </c>
    </row>
    <row r="831" spans="1:4" s="1" customFormat="1" ht="30" customHeight="1">
      <c r="A831" s="6">
        <v>829</v>
      </c>
      <c r="B831" s="6" t="str">
        <f>"46112022102808382131562"</f>
        <v>46112022102808382131562</v>
      </c>
      <c r="C831" s="6" t="s">
        <v>14</v>
      </c>
      <c r="D831" s="6" t="str">
        <f>"陈复玉"</f>
        <v>陈复玉</v>
      </c>
    </row>
    <row r="832" spans="1:4" s="1" customFormat="1" ht="30" customHeight="1">
      <c r="A832" s="6">
        <v>830</v>
      </c>
      <c r="B832" s="6" t="str">
        <f>"46112022102811160431790"</f>
        <v>46112022102811160431790</v>
      </c>
      <c r="C832" s="6" t="s">
        <v>14</v>
      </c>
      <c r="D832" s="6" t="str">
        <f>"吴淑友"</f>
        <v>吴淑友</v>
      </c>
    </row>
    <row r="833" spans="1:4" s="1" customFormat="1" ht="30" customHeight="1">
      <c r="A833" s="6">
        <v>831</v>
      </c>
      <c r="B833" s="6" t="str">
        <f>"46112022102812103131874"</f>
        <v>46112022102812103131874</v>
      </c>
      <c r="C833" s="6" t="s">
        <v>14</v>
      </c>
      <c r="D833" s="6" t="str">
        <f>"陈永固"</f>
        <v>陈永固</v>
      </c>
    </row>
    <row r="834" spans="1:4" s="1" customFormat="1" ht="30" customHeight="1">
      <c r="A834" s="6">
        <v>832</v>
      </c>
      <c r="B834" s="6" t="str">
        <f>"46112022102820270832823"</f>
        <v>46112022102820270832823</v>
      </c>
      <c r="C834" s="6" t="s">
        <v>14</v>
      </c>
      <c r="D834" s="6" t="str">
        <f>"朱文骏"</f>
        <v>朱文骏</v>
      </c>
    </row>
    <row r="835" spans="1:4" s="1" customFormat="1" ht="30" customHeight="1">
      <c r="A835" s="6">
        <v>833</v>
      </c>
      <c r="B835" s="6" t="str">
        <f>"46112022102821573432929"</f>
        <v>46112022102821573432929</v>
      </c>
      <c r="C835" s="6" t="s">
        <v>14</v>
      </c>
      <c r="D835" s="6" t="str">
        <f>"倪俊云"</f>
        <v>倪俊云</v>
      </c>
    </row>
    <row r="836" spans="1:4" s="1" customFormat="1" ht="30" customHeight="1">
      <c r="A836" s="6">
        <v>834</v>
      </c>
      <c r="B836" s="6" t="str">
        <f>"46112022102822030732937"</f>
        <v>46112022102822030732937</v>
      </c>
      <c r="C836" s="6" t="s">
        <v>14</v>
      </c>
      <c r="D836" s="6" t="str">
        <f>"罗盼"</f>
        <v>罗盼</v>
      </c>
    </row>
    <row r="837" spans="1:4" s="1" customFormat="1" ht="30" customHeight="1">
      <c r="A837" s="6">
        <v>835</v>
      </c>
      <c r="B837" s="6" t="str">
        <f>"46112022102822105532943"</f>
        <v>46112022102822105532943</v>
      </c>
      <c r="C837" s="6" t="s">
        <v>14</v>
      </c>
      <c r="D837" s="6" t="str">
        <f>"郑婧怡"</f>
        <v>郑婧怡</v>
      </c>
    </row>
    <row r="838" spans="1:4" s="1" customFormat="1" ht="30" customHeight="1">
      <c r="A838" s="6">
        <v>836</v>
      </c>
      <c r="B838" s="6" t="str">
        <f>"46112022102822445032971"</f>
        <v>46112022102822445032971</v>
      </c>
      <c r="C838" s="6" t="s">
        <v>14</v>
      </c>
      <c r="D838" s="6" t="str">
        <f>"潘宜慧"</f>
        <v>潘宜慧</v>
      </c>
    </row>
    <row r="839" spans="1:4" s="1" customFormat="1" ht="30" customHeight="1">
      <c r="A839" s="6">
        <v>837</v>
      </c>
      <c r="B839" s="6" t="str">
        <f>"46112022102907451133035"</f>
        <v>46112022102907451133035</v>
      </c>
      <c r="C839" s="6" t="s">
        <v>14</v>
      </c>
      <c r="D839" s="6" t="str">
        <f>"王智成"</f>
        <v>王智成</v>
      </c>
    </row>
    <row r="840" spans="1:4" s="1" customFormat="1" ht="30" customHeight="1">
      <c r="A840" s="6">
        <v>838</v>
      </c>
      <c r="B840" s="6" t="str">
        <f>"46112022102910255533134"</f>
        <v>46112022102910255533134</v>
      </c>
      <c r="C840" s="6" t="s">
        <v>14</v>
      </c>
      <c r="D840" s="6" t="str">
        <f>"符振瑚"</f>
        <v>符振瑚</v>
      </c>
    </row>
    <row r="841" spans="1:4" s="1" customFormat="1" ht="30" customHeight="1">
      <c r="A841" s="6">
        <v>839</v>
      </c>
      <c r="B841" s="6" t="str">
        <f>"46112022102912415333252"</f>
        <v>46112022102912415333252</v>
      </c>
      <c r="C841" s="6" t="s">
        <v>14</v>
      </c>
      <c r="D841" s="6" t="str">
        <f>"冷思琪"</f>
        <v>冷思琪</v>
      </c>
    </row>
    <row r="842" spans="1:4" s="1" customFormat="1" ht="30" customHeight="1">
      <c r="A842" s="6">
        <v>840</v>
      </c>
      <c r="B842" s="6" t="str">
        <f>"46112022102913594733330"</f>
        <v>46112022102913594733330</v>
      </c>
      <c r="C842" s="6" t="s">
        <v>14</v>
      </c>
      <c r="D842" s="6" t="str">
        <f>"刘墨含"</f>
        <v>刘墨含</v>
      </c>
    </row>
    <row r="843" spans="1:4" s="1" customFormat="1" ht="30" customHeight="1">
      <c r="A843" s="6">
        <v>841</v>
      </c>
      <c r="B843" s="6" t="str">
        <f>"46112022102918212433523"</f>
        <v>46112022102918212433523</v>
      </c>
      <c r="C843" s="6" t="s">
        <v>14</v>
      </c>
      <c r="D843" s="6" t="str">
        <f>"陈冬雪"</f>
        <v>陈冬雪</v>
      </c>
    </row>
    <row r="844" spans="1:4" s="1" customFormat="1" ht="30" customHeight="1">
      <c r="A844" s="6">
        <v>842</v>
      </c>
      <c r="B844" s="6" t="str">
        <f>"46112022102919284433580"</f>
        <v>46112022102919284433580</v>
      </c>
      <c r="C844" s="6" t="s">
        <v>14</v>
      </c>
      <c r="D844" s="6" t="str">
        <f>"刘伯映"</f>
        <v>刘伯映</v>
      </c>
    </row>
    <row r="845" spans="1:4" s="1" customFormat="1" ht="30" customHeight="1">
      <c r="A845" s="6">
        <v>843</v>
      </c>
      <c r="B845" s="6" t="str">
        <f>"46112022102921343033680"</f>
        <v>46112022102921343033680</v>
      </c>
      <c r="C845" s="6" t="s">
        <v>14</v>
      </c>
      <c r="D845" s="6" t="str">
        <f>"刘所聪"</f>
        <v>刘所聪</v>
      </c>
    </row>
    <row r="846" spans="1:4" s="1" customFormat="1" ht="30" customHeight="1">
      <c r="A846" s="6">
        <v>844</v>
      </c>
      <c r="B846" s="6" t="str">
        <f>"46112022102922211133717"</f>
        <v>46112022102922211133717</v>
      </c>
      <c r="C846" s="6" t="s">
        <v>14</v>
      </c>
      <c r="D846" s="6" t="str">
        <f>"张开财"</f>
        <v>张开财</v>
      </c>
    </row>
    <row r="847" spans="1:4" s="1" customFormat="1" ht="30" customHeight="1">
      <c r="A847" s="6">
        <v>845</v>
      </c>
      <c r="B847" s="6" t="str">
        <f>"46112022102923474033761"</f>
        <v>46112022102923474033761</v>
      </c>
      <c r="C847" s="6" t="s">
        <v>14</v>
      </c>
      <c r="D847" s="6" t="str">
        <f>"王小平"</f>
        <v>王小平</v>
      </c>
    </row>
    <row r="848" spans="1:4" s="1" customFormat="1" ht="30" customHeight="1">
      <c r="A848" s="6">
        <v>846</v>
      </c>
      <c r="B848" s="6" t="str">
        <f>"46112022103010392433895"</f>
        <v>46112022103010392433895</v>
      </c>
      <c r="C848" s="6" t="s">
        <v>14</v>
      </c>
      <c r="D848" s="6" t="str">
        <f>"林燕"</f>
        <v>林燕</v>
      </c>
    </row>
    <row r="849" spans="1:4" s="1" customFormat="1" ht="30" customHeight="1">
      <c r="A849" s="6">
        <v>847</v>
      </c>
      <c r="B849" s="6" t="str">
        <f>"46112022103012030533966"</f>
        <v>46112022103012030533966</v>
      </c>
      <c r="C849" s="6" t="s">
        <v>14</v>
      </c>
      <c r="D849" s="6" t="str">
        <f>"赖明"</f>
        <v>赖明</v>
      </c>
    </row>
    <row r="850" spans="1:4" s="1" customFormat="1" ht="30" customHeight="1">
      <c r="A850" s="6">
        <v>848</v>
      </c>
      <c r="B850" s="6" t="str">
        <f>"46112022103014373934133"</f>
        <v>46112022103014373934133</v>
      </c>
      <c r="C850" s="6" t="s">
        <v>14</v>
      </c>
      <c r="D850" s="6" t="str">
        <f>"陆来利"</f>
        <v>陆来利</v>
      </c>
    </row>
    <row r="851" spans="1:4" s="1" customFormat="1" ht="30" customHeight="1">
      <c r="A851" s="6">
        <v>849</v>
      </c>
      <c r="B851" s="6" t="str">
        <f>"46112022103017515534384"</f>
        <v>46112022103017515534384</v>
      </c>
      <c r="C851" s="6" t="s">
        <v>14</v>
      </c>
      <c r="D851" s="6" t="str">
        <f>"郭小淋"</f>
        <v>郭小淋</v>
      </c>
    </row>
    <row r="852" spans="1:4" s="1" customFormat="1" ht="30" customHeight="1">
      <c r="A852" s="6">
        <v>850</v>
      </c>
      <c r="B852" s="6" t="str">
        <f>"46112022103018294534416"</f>
        <v>46112022103018294534416</v>
      </c>
      <c r="C852" s="6" t="s">
        <v>14</v>
      </c>
      <c r="D852" s="6" t="str">
        <f>"吴洋宇"</f>
        <v>吴洋宇</v>
      </c>
    </row>
    <row r="853" spans="1:4" s="1" customFormat="1" ht="30" customHeight="1">
      <c r="A853" s="6">
        <v>851</v>
      </c>
      <c r="B853" s="6" t="str">
        <f>"46112022103018382834422"</f>
        <v>46112022103018382834422</v>
      </c>
      <c r="C853" s="6" t="s">
        <v>14</v>
      </c>
      <c r="D853" s="6" t="str">
        <f>"徐嘉豪"</f>
        <v>徐嘉豪</v>
      </c>
    </row>
    <row r="854" spans="1:4" s="1" customFormat="1" ht="30" customHeight="1">
      <c r="A854" s="6">
        <v>852</v>
      </c>
      <c r="B854" s="6" t="str">
        <f>"46112022103019173534456"</f>
        <v>46112022103019173534456</v>
      </c>
      <c r="C854" s="6" t="s">
        <v>14</v>
      </c>
      <c r="D854" s="6" t="str">
        <f>"胡小丹"</f>
        <v>胡小丹</v>
      </c>
    </row>
    <row r="855" spans="1:4" s="1" customFormat="1" ht="30" customHeight="1">
      <c r="A855" s="6">
        <v>853</v>
      </c>
      <c r="B855" s="6" t="str">
        <f>"46112022103019355434468"</f>
        <v>46112022103019355434468</v>
      </c>
      <c r="C855" s="6" t="s">
        <v>14</v>
      </c>
      <c r="D855" s="6" t="str">
        <f>"陈祥"</f>
        <v>陈祥</v>
      </c>
    </row>
    <row r="856" spans="1:4" s="1" customFormat="1" ht="30" customHeight="1">
      <c r="A856" s="6">
        <v>854</v>
      </c>
      <c r="B856" s="6" t="str">
        <f>"46112022103021174434580"</f>
        <v>46112022103021174434580</v>
      </c>
      <c r="C856" s="6" t="s">
        <v>14</v>
      </c>
      <c r="D856" s="6" t="str">
        <f>"容树"</f>
        <v>容树</v>
      </c>
    </row>
    <row r="857" spans="1:4" s="1" customFormat="1" ht="30" customHeight="1">
      <c r="A857" s="6">
        <v>855</v>
      </c>
      <c r="B857" s="6" t="str">
        <f>"46112022103022263134661"</f>
        <v>46112022103022263134661</v>
      </c>
      <c r="C857" s="6" t="s">
        <v>14</v>
      </c>
      <c r="D857" s="6" t="str">
        <f>"符渊"</f>
        <v>符渊</v>
      </c>
    </row>
    <row r="858" spans="1:4" s="1" customFormat="1" ht="30" customHeight="1">
      <c r="A858" s="6">
        <v>856</v>
      </c>
      <c r="B858" s="6" t="str">
        <f>"46112022103023515134737"</f>
        <v>46112022103023515134737</v>
      </c>
      <c r="C858" s="6" t="s">
        <v>14</v>
      </c>
      <c r="D858" s="6" t="str">
        <f>"张天妹"</f>
        <v>张天妹</v>
      </c>
    </row>
    <row r="859" spans="1:4" s="1" customFormat="1" ht="30" customHeight="1">
      <c r="A859" s="6">
        <v>857</v>
      </c>
      <c r="B859" s="6" t="str">
        <f>"46112022103100251334759"</f>
        <v>46112022103100251334759</v>
      </c>
      <c r="C859" s="6" t="s">
        <v>14</v>
      </c>
      <c r="D859" s="6" t="str">
        <f>"韩钰"</f>
        <v>韩钰</v>
      </c>
    </row>
    <row r="860" spans="1:4" s="1" customFormat="1" ht="30" customHeight="1">
      <c r="A860" s="6">
        <v>858</v>
      </c>
      <c r="B860" s="6" t="str">
        <f>"46112022103102102934784"</f>
        <v>46112022103102102934784</v>
      </c>
      <c r="C860" s="6" t="s">
        <v>14</v>
      </c>
      <c r="D860" s="6" t="str">
        <f>"王佳"</f>
        <v>王佳</v>
      </c>
    </row>
    <row r="861" spans="1:4" s="1" customFormat="1" ht="30" customHeight="1">
      <c r="A861" s="6">
        <v>859</v>
      </c>
      <c r="B861" s="6" t="str">
        <f>"46112022103107441534799"</f>
        <v>46112022103107441534799</v>
      </c>
      <c r="C861" s="6" t="s">
        <v>14</v>
      </c>
      <c r="D861" s="6" t="str">
        <f>"符晨星"</f>
        <v>符晨星</v>
      </c>
    </row>
    <row r="862" spans="1:4" s="1" customFormat="1" ht="30" customHeight="1">
      <c r="A862" s="6">
        <v>860</v>
      </c>
      <c r="B862" s="6" t="str">
        <f>"46112022102511220623721"</f>
        <v>46112022102511220623721</v>
      </c>
      <c r="C862" s="6" t="s">
        <v>14</v>
      </c>
      <c r="D862" s="6" t="str">
        <f>"骆一鸣"</f>
        <v>骆一鸣</v>
      </c>
    </row>
    <row r="863" spans="1:4" s="1" customFormat="1" ht="30" customHeight="1">
      <c r="A863" s="6">
        <v>861</v>
      </c>
      <c r="B863" s="6" t="str">
        <f>"46112022102521163625528"</f>
        <v>46112022102521163625528</v>
      </c>
      <c r="C863" s="6" t="s">
        <v>14</v>
      </c>
      <c r="D863" s="6" t="str">
        <f>"王海妮"</f>
        <v>王海妮</v>
      </c>
    </row>
    <row r="864" spans="1:4" s="1" customFormat="1" ht="30" customHeight="1">
      <c r="A864" s="6">
        <v>862</v>
      </c>
      <c r="B864" s="6" t="str">
        <f>"46112022102509024023189"</f>
        <v>46112022102509024023189</v>
      </c>
      <c r="C864" s="6" t="s">
        <v>15</v>
      </c>
      <c r="D864" s="6" t="str">
        <f>"高假连"</f>
        <v>高假连</v>
      </c>
    </row>
    <row r="865" spans="1:4" s="1" customFormat="1" ht="30" customHeight="1">
      <c r="A865" s="6">
        <v>863</v>
      </c>
      <c r="B865" s="6" t="str">
        <f>"46112022102509065623206"</f>
        <v>46112022102509065623206</v>
      </c>
      <c r="C865" s="6" t="s">
        <v>15</v>
      </c>
      <c r="D865" s="6" t="str">
        <f>"陈晓雪"</f>
        <v>陈晓雪</v>
      </c>
    </row>
    <row r="866" spans="1:4" s="1" customFormat="1" ht="30" customHeight="1">
      <c r="A866" s="6">
        <v>864</v>
      </c>
      <c r="B866" s="6" t="str">
        <f>"46112022102509073823209"</f>
        <v>46112022102509073823209</v>
      </c>
      <c r="C866" s="6" t="s">
        <v>15</v>
      </c>
      <c r="D866" s="6" t="str">
        <f>"李俊亨"</f>
        <v>李俊亨</v>
      </c>
    </row>
    <row r="867" spans="1:4" s="1" customFormat="1" ht="30" customHeight="1">
      <c r="A867" s="6">
        <v>865</v>
      </c>
      <c r="B867" s="6" t="str">
        <f>"46112022102509081523211"</f>
        <v>46112022102509081523211</v>
      </c>
      <c r="C867" s="6" t="s">
        <v>15</v>
      </c>
      <c r="D867" s="6" t="str">
        <f>"曾艺婕"</f>
        <v>曾艺婕</v>
      </c>
    </row>
    <row r="868" spans="1:4" s="1" customFormat="1" ht="30" customHeight="1">
      <c r="A868" s="6">
        <v>866</v>
      </c>
      <c r="B868" s="6" t="str">
        <f>"46112022102509090523214"</f>
        <v>46112022102509090523214</v>
      </c>
      <c r="C868" s="6" t="s">
        <v>15</v>
      </c>
      <c r="D868" s="6" t="str">
        <f>"陈艳丹"</f>
        <v>陈艳丹</v>
      </c>
    </row>
    <row r="869" spans="1:4" s="1" customFormat="1" ht="30" customHeight="1">
      <c r="A869" s="6">
        <v>867</v>
      </c>
      <c r="B869" s="6" t="str">
        <f>"46112022102509094323216"</f>
        <v>46112022102509094323216</v>
      </c>
      <c r="C869" s="6" t="s">
        <v>15</v>
      </c>
      <c r="D869" s="6" t="str">
        <f>"范佳佳"</f>
        <v>范佳佳</v>
      </c>
    </row>
    <row r="870" spans="1:4" s="1" customFormat="1" ht="30" customHeight="1">
      <c r="A870" s="6">
        <v>868</v>
      </c>
      <c r="B870" s="6" t="str">
        <f>"46112022102509110323223"</f>
        <v>46112022102509110323223</v>
      </c>
      <c r="C870" s="6" t="s">
        <v>15</v>
      </c>
      <c r="D870" s="6" t="str">
        <f>"李娜"</f>
        <v>李娜</v>
      </c>
    </row>
    <row r="871" spans="1:4" s="1" customFormat="1" ht="30" customHeight="1">
      <c r="A871" s="6">
        <v>869</v>
      </c>
      <c r="B871" s="6" t="str">
        <f>"46112022102509131723232"</f>
        <v>46112022102509131723232</v>
      </c>
      <c r="C871" s="6" t="s">
        <v>15</v>
      </c>
      <c r="D871" s="6" t="str">
        <f>"陈善菁"</f>
        <v>陈善菁</v>
      </c>
    </row>
    <row r="872" spans="1:4" s="1" customFormat="1" ht="30" customHeight="1">
      <c r="A872" s="6">
        <v>870</v>
      </c>
      <c r="B872" s="6" t="str">
        <f>"46112022102509151723237"</f>
        <v>46112022102509151723237</v>
      </c>
      <c r="C872" s="6" t="s">
        <v>15</v>
      </c>
      <c r="D872" s="6" t="str">
        <f>"林美婵"</f>
        <v>林美婵</v>
      </c>
    </row>
    <row r="873" spans="1:4" s="1" customFormat="1" ht="30" customHeight="1">
      <c r="A873" s="6">
        <v>871</v>
      </c>
      <c r="B873" s="6" t="str">
        <f>"46112022102509172223247"</f>
        <v>46112022102509172223247</v>
      </c>
      <c r="C873" s="6" t="s">
        <v>15</v>
      </c>
      <c r="D873" s="6" t="str">
        <f>"李芳妹"</f>
        <v>李芳妹</v>
      </c>
    </row>
    <row r="874" spans="1:4" s="1" customFormat="1" ht="30" customHeight="1">
      <c r="A874" s="6">
        <v>872</v>
      </c>
      <c r="B874" s="6" t="str">
        <f>"46112022102509191623251"</f>
        <v>46112022102509191623251</v>
      </c>
      <c r="C874" s="6" t="s">
        <v>15</v>
      </c>
      <c r="D874" s="6" t="str">
        <f>"邱炳琦"</f>
        <v>邱炳琦</v>
      </c>
    </row>
    <row r="875" spans="1:4" s="1" customFormat="1" ht="30" customHeight="1">
      <c r="A875" s="6">
        <v>873</v>
      </c>
      <c r="B875" s="6" t="str">
        <f>"46112022102509191823252"</f>
        <v>46112022102509191823252</v>
      </c>
      <c r="C875" s="6" t="s">
        <v>15</v>
      </c>
      <c r="D875" s="6" t="str">
        <f>"冯铭玉"</f>
        <v>冯铭玉</v>
      </c>
    </row>
    <row r="876" spans="1:4" s="1" customFormat="1" ht="30" customHeight="1">
      <c r="A876" s="6">
        <v>874</v>
      </c>
      <c r="B876" s="6" t="str">
        <f>"46112022102509205623260"</f>
        <v>46112022102509205623260</v>
      </c>
      <c r="C876" s="6" t="s">
        <v>15</v>
      </c>
      <c r="D876" s="6" t="str">
        <f>"王胜"</f>
        <v>王胜</v>
      </c>
    </row>
    <row r="877" spans="1:4" s="1" customFormat="1" ht="30" customHeight="1">
      <c r="A877" s="6">
        <v>875</v>
      </c>
      <c r="B877" s="6" t="str">
        <f>"46112022102509221023264"</f>
        <v>46112022102509221023264</v>
      </c>
      <c r="C877" s="6" t="s">
        <v>15</v>
      </c>
      <c r="D877" s="6" t="str">
        <f>"陈琦"</f>
        <v>陈琦</v>
      </c>
    </row>
    <row r="878" spans="1:4" s="1" customFormat="1" ht="30" customHeight="1">
      <c r="A878" s="6">
        <v>876</v>
      </c>
      <c r="B878" s="6" t="str">
        <f>"46112022102509235123269"</f>
        <v>46112022102509235123269</v>
      </c>
      <c r="C878" s="6" t="s">
        <v>15</v>
      </c>
      <c r="D878" s="6" t="str">
        <f>"王雅芳"</f>
        <v>王雅芳</v>
      </c>
    </row>
    <row r="879" spans="1:4" s="1" customFormat="1" ht="30" customHeight="1">
      <c r="A879" s="6">
        <v>877</v>
      </c>
      <c r="B879" s="6" t="str">
        <f>"46112022102509273723286"</f>
        <v>46112022102509273723286</v>
      </c>
      <c r="C879" s="6" t="s">
        <v>15</v>
      </c>
      <c r="D879" s="6" t="str">
        <f>"姜虹"</f>
        <v>姜虹</v>
      </c>
    </row>
    <row r="880" spans="1:4" s="1" customFormat="1" ht="30" customHeight="1">
      <c r="A880" s="6">
        <v>878</v>
      </c>
      <c r="B880" s="6" t="str">
        <f>"46112022102509274823288"</f>
        <v>46112022102509274823288</v>
      </c>
      <c r="C880" s="6" t="s">
        <v>15</v>
      </c>
      <c r="D880" s="6" t="str">
        <f>"朱静"</f>
        <v>朱静</v>
      </c>
    </row>
    <row r="881" spans="1:4" s="1" customFormat="1" ht="30" customHeight="1">
      <c r="A881" s="6">
        <v>879</v>
      </c>
      <c r="B881" s="6" t="str">
        <f>"46112022102509334123307"</f>
        <v>46112022102509334123307</v>
      </c>
      <c r="C881" s="6" t="s">
        <v>15</v>
      </c>
      <c r="D881" s="6" t="str">
        <f>"廖苑彤"</f>
        <v>廖苑彤</v>
      </c>
    </row>
    <row r="882" spans="1:4" s="1" customFormat="1" ht="30" customHeight="1">
      <c r="A882" s="6">
        <v>880</v>
      </c>
      <c r="B882" s="6" t="str">
        <f>"46112022102509343823310"</f>
        <v>46112022102509343823310</v>
      </c>
      <c r="C882" s="6" t="s">
        <v>15</v>
      </c>
      <c r="D882" s="6" t="str">
        <f>"陈玲瑶"</f>
        <v>陈玲瑶</v>
      </c>
    </row>
    <row r="883" spans="1:4" s="1" customFormat="1" ht="30" customHeight="1">
      <c r="A883" s="6">
        <v>881</v>
      </c>
      <c r="B883" s="6" t="str">
        <f>"46112022102509351623311"</f>
        <v>46112022102509351623311</v>
      </c>
      <c r="C883" s="6" t="s">
        <v>15</v>
      </c>
      <c r="D883" s="6" t="str">
        <f>"陈启娜"</f>
        <v>陈启娜</v>
      </c>
    </row>
    <row r="884" spans="1:4" s="1" customFormat="1" ht="30" customHeight="1">
      <c r="A884" s="6">
        <v>882</v>
      </c>
      <c r="B884" s="6" t="str">
        <f>"46112022102509365123318"</f>
        <v>46112022102509365123318</v>
      </c>
      <c r="C884" s="6" t="s">
        <v>15</v>
      </c>
      <c r="D884" s="6" t="str">
        <f>"邢佳欣"</f>
        <v>邢佳欣</v>
      </c>
    </row>
    <row r="885" spans="1:4" s="1" customFormat="1" ht="30" customHeight="1">
      <c r="A885" s="6">
        <v>883</v>
      </c>
      <c r="B885" s="6" t="str">
        <f>"46112022102509420223342"</f>
        <v>46112022102509420223342</v>
      </c>
      <c r="C885" s="6" t="s">
        <v>15</v>
      </c>
      <c r="D885" s="6" t="str">
        <f>"邵宜斌"</f>
        <v>邵宜斌</v>
      </c>
    </row>
    <row r="886" spans="1:4" s="1" customFormat="1" ht="30" customHeight="1">
      <c r="A886" s="6">
        <v>884</v>
      </c>
      <c r="B886" s="6" t="str">
        <f>"46112022102509430123345"</f>
        <v>46112022102509430123345</v>
      </c>
      <c r="C886" s="6" t="s">
        <v>15</v>
      </c>
      <c r="D886" s="6" t="str">
        <f>"秦丹燕"</f>
        <v>秦丹燕</v>
      </c>
    </row>
    <row r="887" spans="1:4" s="1" customFormat="1" ht="30" customHeight="1">
      <c r="A887" s="6">
        <v>885</v>
      </c>
      <c r="B887" s="6" t="str">
        <f>"46112022102509480223360"</f>
        <v>46112022102509480223360</v>
      </c>
      <c r="C887" s="6" t="s">
        <v>15</v>
      </c>
      <c r="D887" s="6" t="str">
        <f>"符黄艺"</f>
        <v>符黄艺</v>
      </c>
    </row>
    <row r="888" spans="1:4" s="1" customFormat="1" ht="30" customHeight="1">
      <c r="A888" s="6">
        <v>886</v>
      </c>
      <c r="B888" s="6" t="str">
        <f>"46112022102509511623370"</f>
        <v>46112022102509511623370</v>
      </c>
      <c r="C888" s="6" t="s">
        <v>15</v>
      </c>
      <c r="D888" s="6" t="str">
        <f>"陈琳"</f>
        <v>陈琳</v>
      </c>
    </row>
    <row r="889" spans="1:4" s="1" customFormat="1" ht="30" customHeight="1">
      <c r="A889" s="6">
        <v>887</v>
      </c>
      <c r="B889" s="6" t="str">
        <f>"46112022102509521523373"</f>
        <v>46112022102509521523373</v>
      </c>
      <c r="C889" s="6" t="s">
        <v>15</v>
      </c>
      <c r="D889" s="6" t="str">
        <f>"周艳"</f>
        <v>周艳</v>
      </c>
    </row>
    <row r="890" spans="1:4" s="1" customFormat="1" ht="30" customHeight="1">
      <c r="A890" s="6">
        <v>888</v>
      </c>
      <c r="B890" s="6" t="str">
        <f>"46112022102509523923374"</f>
        <v>46112022102509523923374</v>
      </c>
      <c r="C890" s="6" t="s">
        <v>15</v>
      </c>
      <c r="D890" s="6" t="str">
        <f>"王汝菁"</f>
        <v>王汝菁</v>
      </c>
    </row>
    <row r="891" spans="1:4" s="1" customFormat="1" ht="30" customHeight="1">
      <c r="A891" s="6">
        <v>889</v>
      </c>
      <c r="B891" s="6" t="str">
        <f>"46112022102509541423380"</f>
        <v>46112022102509541423380</v>
      </c>
      <c r="C891" s="6" t="s">
        <v>15</v>
      </c>
      <c r="D891" s="6" t="str">
        <f>"吴海桂"</f>
        <v>吴海桂</v>
      </c>
    </row>
    <row r="892" spans="1:4" s="1" customFormat="1" ht="30" customHeight="1">
      <c r="A892" s="6">
        <v>890</v>
      </c>
      <c r="B892" s="6" t="str">
        <f>"46112022102509564823395"</f>
        <v>46112022102509564823395</v>
      </c>
      <c r="C892" s="6" t="s">
        <v>15</v>
      </c>
      <c r="D892" s="6" t="str">
        <f>"谭悦"</f>
        <v>谭悦</v>
      </c>
    </row>
    <row r="893" spans="1:4" s="1" customFormat="1" ht="30" customHeight="1">
      <c r="A893" s="6">
        <v>891</v>
      </c>
      <c r="B893" s="6" t="str">
        <f>"46112022102509585723400"</f>
        <v>46112022102509585723400</v>
      </c>
      <c r="C893" s="6" t="s">
        <v>15</v>
      </c>
      <c r="D893" s="6" t="str">
        <f>"邢谷帆"</f>
        <v>邢谷帆</v>
      </c>
    </row>
    <row r="894" spans="1:4" s="1" customFormat="1" ht="30" customHeight="1">
      <c r="A894" s="6">
        <v>892</v>
      </c>
      <c r="B894" s="6" t="str">
        <f>"46112022102510071723438"</f>
        <v>46112022102510071723438</v>
      </c>
      <c r="C894" s="6" t="s">
        <v>15</v>
      </c>
      <c r="D894" s="6" t="str">
        <f>"陈睿"</f>
        <v>陈睿</v>
      </c>
    </row>
    <row r="895" spans="1:4" s="1" customFormat="1" ht="30" customHeight="1">
      <c r="A895" s="6">
        <v>893</v>
      </c>
      <c r="B895" s="6" t="str">
        <f>"46112022102510123723455"</f>
        <v>46112022102510123723455</v>
      </c>
      <c r="C895" s="6" t="s">
        <v>15</v>
      </c>
      <c r="D895" s="6" t="str">
        <f>"叶帆"</f>
        <v>叶帆</v>
      </c>
    </row>
    <row r="896" spans="1:4" s="1" customFormat="1" ht="30" customHeight="1">
      <c r="A896" s="6">
        <v>894</v>
      </c>
      <c r="B896" s="6" t="str">
        <f>"46112022102510130023457"</f>
        <v>46112022102510130023457</v>
      </c>
      <c r="C896" s="6" t="s">
        <v>15</v>
      </c>
      <c r="D896" s="6" t="str">
        <f>"赵智美"</f>
        <v>赵智美</v>
      </c>
    </row>
    <row r="897" spans="1:4" s="1" customFormat="1" ht="30" customHeight="1">
      <c r="A897" s="6">
        <v>895</v>
      </c>
      <c r="B897" s="6" t="str">
        <f>"46112022102510184323484"</f>
        <v>46112022102510184323484</v>
      </c>
      <c r="C897" s="6" t="s">
        <v>15</v>
      </c>
      <c r="D897" s="6" t="str">
        <f>"陈晓丁"</f>
        <v>陈晓丁</v>
      </c>
    </row>
    <row r="898" spans="1:4" s="1" customFormat="1" ht="30" customHeight="1">
      <c r="A898" s="6">
        <v>896</v>
      </c>
      <c r="B898" s="6" t="str">
        <f>"46112022102510190323488"</f>
        <v>46112022102510190323488</v>
      </c>
      <c r="C898" s="6" t="s">
        <v>15</v>
      </c>
      <c r="D898" s="6" t="str">
        <f>"梁倪铭"</f>
        <v>梁倪铭</v>
      </c>
    </row>
    <row r="899" spans="1:4" s="1" customFormat="1" ht="30" customHeight="1">
      <c r="A899" s="6">
        <v>897</v>
      </c>
      <c r="B899" s="6" t="str">
        <f>"46112022102510262423509"</f>
        <v>46112022102510262423509</v>
      </c>
      <c r="C899" s="6" t="s">
        <v>15</v>
      </c>
      <c r="D899" s="6" t="str">
        <f>"肖万立"</f>
        <v>肖万立</v>
      </c>
    </row>
    <row r="900" spans="1:4" s="1" customFormat="1" ht="30" customHeight="1">
      <c r="A900" s="6">
        <v>898</v>
      </c>
      <c r="B900" s="6" t="str">
        <f>"46112022102510281323516"</f>
        <v>46112022102510281323516</v>
      </c>
      <c r="C900" s="6" t="s">
        <v>15</v>
      </c>
      <c r="D900" s="6" t="str">
        <f>"邢雅韵"</f>
        <v>邢雅韵</v>
      </c>
    </row>
    <row r="901" spans="1:4" s="1" customFormat="1" ht="30" customHeight="1">
      <c r="A901" s="6">
        <v>899</v>
      </c>
      <c r="B901" s="6" t="str">
        <f>"46112022102510285423520"</f>
        <v>46112022102510285423520</v>
      </c>
      <c r="C901" s="6" t="s">
        <v>15</v>
      </c>
      <c r="D901" s="6" t="str">
        <f>"刘教伟"</f>
        <v>刘教伟</v>
      </c>
    </row>
    <row r="902" spans="1:4" s="1" customFormat="1" ht="30" customHeight="1">
      <c r="A902" s="6">
        <v>900</v>
      </c>
      <c r="B902" s="6" t="str">
        <f>"46112022102510305723528"</f>
        <v>46112022102510305723528</v>
      </c>
      <c r="C902" s="6" t="s">
        <v>15</v>
      </c>
      <c r="D902" s="6" t="str">
        <f>"唐敬昆"</f>
        <v>唐敬昆</v>
      </c>
    </row>
    <row r="903" spans="1:4" s="1" customFormat="1" ht="30" customHeight="1">
      <c r="A903" s="6">
        <v>901</v>
      </c>
      <c r="B903" s="6" t="str">
        <f>"46112022102510314623531"</f>
        <v>46112022102510314623531</v>
      </c>
      <c r="C903" s="6" t="s">
        <v>15</v>
      </c>
      <c r="D903" s="6" t="str">
        <f>"吴多丰"</f>
        <v>吴多丰</v>
      </c>
    </row>
    <row r="904" spans="1:4" s="1" customFormat="1" ht="30" customHeight="1">
      <c r="A904" s="6">
        <v>902</v>
      </c>
      <c r="B904" s="6" t="str">
        <f>"46112022102510341423538"</f>
        <v>46112022102510341423538</v>
      </c>
      <c r="C904" s="6" t="s">
        <v>15</v>
      </c>
      <c r="D904" s="6" t="str">
        <f>"洪梅"</f>
        <v>洪梅</v>
      </c>
    </row>
    <row r="905" spans="1:4" s="1" customFormat="1" ht="30" customHeight="1">
      <c r="A905" s="6">
        <v>903</v>
      </c>
      <c r="B905" s="6" t="str">
        <f>"46112022102510341523539"</f>
        <v>46112022102510341523539</v>
      </c>
      <c r="C905" s="6" t="s">
        <v>15</v>
      </c>
      <c r="D905" s="6" t="str">
        <f>"樊华"</f>
        <v>樊华</v>
      </c>
    </row>
    <row r="906" spans="1:4" s="1" customFormat="1" ht="30" customHeight="1">
      <c r="A906" s="6">
        <v>904</v>
      </c>
      <c r="B906" s="6" t="str">
        <f>"46112022102510393923552"</f>
        <v>46112022102510393923552</v>
      </c>
      <c r="C906" s="6" t="s">
        <v>15</v>
      </c>
      <c r="D906" s="6" t="str">
        <f>"王江月"</f>
        <v>王江月</v>
      </c>
    </row>
    <row r="907" spans="1:4" s="1" customFormat="1" ht="30" customHeight="1">
      <c r="A907" s="6">
        <v>905</v>
      </c>
      <c r="B907" s="6" t="str">
        <f>"46112022102510412923556"</f>
        <v>46112022102510412923556</v>
      </c>
      <c r="C907" s="6" t="s">
        <v>15</v>
      </c>
      <c r="D907" s="6" t="str">
        <f>"李泉柏"</f>
        <v>李泉柏</v>
      </c>
    </row>
    <row r="908" spans="1:4" s="1" customFormat="1" ht="30" customHeight="1">
      <c r="A908" s="6">
        <v>906</v>
      </c>
      <c r="B908" s="6" t="str">
        <f>"46112022102510443223568"</f>
        <v>46112022102510443223568</v>
      </c>
      <c r="C908" s="6" t="s">
        <v>15</v>
      </c>
      <c r="D908" s="6" t="str">
        <f>"宋晓晓"</f>
        <v>宋晓晓</v>
      </c>
    </row>
    <row r="909" spans="1:4" s="1" customFormat="1" ht="30" customHeight="1">
      <c r="A909" s="6">
        <v>907</v>
      </c>
      <c r="B909" s="6" t="str">
        <f>"46112022102510474323582"</f>
        <v>46112022102510474323582</v>
      </c>
      <c r="C909" s="6" t="s">
        <v>15</v>
      </c>
      <c r="D909" s="6" t="str">
        <f>"冯海林"</f>
        <v>冯海林</v>
      </c>
    </row>
    <row r="910" spans="1:4" s="1" customFormat="1" ht="30" customHeight="1">
      <c r="A910" s="6">
        <v>908</v>
      </c>
      <c r="B910" s="6" t="str">
        <f>"46112022102511001423637"</f>
        <v>46112022102511001423637</v>
      </c>
      <c r="C910" s="6" t="s">
        <v>15</v>
      </c>
      <c r="D910" s="6" t="str">
        <f>"郑贞莹"</f>
        <v>郑贞莹</v>
      </c>
    </row>
    <row r="911" spans="1:4" s="1" customFormat="1" ht="30" customHeight="1">
      <c r="A911" s="6">
        <v>909</v>
      </c>
      <c r="B911" s="6" t="str">
        <f>"46112022102511012823644"</f>
        <v>46112022102511012823644</v>
      </c>
      <c r="C911" s="6" t="s">
        <v>15</v>
      </c>
      <c r="D911" s="6" t="str">
        <f>"黄梦"</f>
        <v>黄梦</v>
      </c>
    </row>
    <row r="912" spans="1:4" s="1" customFormat="1" ht="30" customHeight="1">
      <c r="A912" s="6">
        <v>910</v>
      </c>
      <c r="B912" s="6" t="str">
        <f>"46112022102511013623647"</f>
        <v>46112022102511013623647</v>
      </c>
      <c r="C912" s="6" t="s">
        <v>15</v>
      </c>
      <c r="D912" s="6" t="str">
        <f>"云嘉钰"</f>
        <v>云嘉钰</v>
      </c>
    </row>
    <row r="913" spans="1:4" s="1" customFormat="1" ht="30" customHeight="1">
      <c r="A913" s="6">
        <v>911</v>
      </c>
      <c r="B913" s="6" t="str">
        <f>"46112022102511021323648"</f>
        <v>46112022102511021323648</v>
      </c>
      <c r="C913" s="6" t="s">
        <v>15</v>
      </c>
      <c r="D913" s="6" t="str">
        <f>"郑欣怡"</f>
        <v>郑欣怡</v>
      </c>
    </row>
    <row r="914" spans="1:4" s="1" customFormat="1" ht="30" customHeight="1">
      <c r="A914" s="6">
        <v>912</v>
      </c>
      <c r="B914" s="6" t="str">
        <f>"46112022102511044623656"</f>
        <v>46112022102511044623656</v>
      </c>
      <c r="C914" s="6" t="s">
        <v>15</v>
      </c>
      <c r="D914" s="6" t="str">
        <f>"杨惠景"</f>
        <v>杨惠景</v>
      </c>
    </row>
    <row r="915" spans="1:4" s="1" customFormat="1" ht="30" customHeight="1">
      <c r="A915" s="6">
        <v>913</v>
      </c>
      <c r="B915" s="6" t="str">
        <f>"46112022102511081623667"</f>
        <v>46112022102511081623667</v>
      </c>
      <c r="C915" s="6" t="s">
        <v>15</v>
      </c>
      <c r="D915" s="6" t="str">
        <f>"陈雪薇"</f>
        <v>陈雪薇</v>
      </c>
    </row>
    <row r="916" spans="1:4" s="1" customFormat="1" ht="30" customHeight="1">
      <c r="A916" s="6">
        <v>914</v>
      </c>
      <c r="B916" s="6" t="str">
        <f>"46112022102511095723672"</f>
        <v>46112022102511095723672</v>
      </c>
      <c r="C916" s="6" t="s">
        <v>15</v>
      </c>
      <c r="D916" s="6" t="str">
        <f>"李朝伦"</f>
        <v>李朝伦</v>
      </c>
    </row>
    <row r="917" spans="1:4" s="1" customFormat="1" ht="30" customHeight="1">
      <c r="A917" s="6">
        <v>915</v>
      </c>
      <c r="B917" s="6" t="str">
        <f>"46112022102511095923673"</f>
        <v>46112022102511095923673</v>
      </c>
      <c r="C917" s="6" t="s">
        <v>15</v>
      </c>
      <c r="D917" s="6" t="str">
        <f>"陈大锦"</f>
        <v>陈大锦</v>
      </c>
    </row>
    <row r="918" spans="1:4" s="1" customFormat="1" ht="30" customHeight="1">
      <c r="A918" s="6">
        <v>916</v>
      </c>
      <c r="B918" s="6" t="str">
        <f>"46112022102511112523683"</f>
        <v>46112022102511112523683</v>
      </c>
      <c r="C918" s="6" t="s">
        <v>15</v>
      </c>
      <c r="D918" s="6" t="str">
        <f>"符玲娜"</f>
        <v>符玲娜</v>
      </c>
    </row>
    <row r="919" spans="1:4" s="1" customFormat="1" ht="30" customHeight="1">
      <c r="A919" s="6">
        <v>917</v>
      </c>
      <c r="B919" s="6" t="str">
        <f>"46112022102511115823685"</f>
        <v>46112022102511115823685</v>
      </c>
      <c r="C919" s="6" t="s">
        <v>15</v>
      </c>
      <c r="D919" s="6" t="str">
        <f>"张可"</f>
        <v>张可</v>
      </c>
    </row>
    <row r="920" spans="1:4" s="1" customFormat="1" ht="30" customHeight="1">
      <c r="A920" s="6">
        <v>918</v>
      </c>
      <c r="B920" s="6" t="str">
        <f>"46112022102511133123688"</f>
        <v>46112022102511133123688</v>
      </c>
      <c r="C920" s="6" t="s">
        <v>15</v>
      </c>
      <c r="D920" s="6" t="str">
        <f>"王文"</f>
        <v>王文</v>
      </c>
    </row>
    <row r="921" spans="1:4" s="1" customFormat="1" ht="30" customHeight="1">
      <c r="A921" s="6">
        <v>919</v>
      </c>
      <c r="B921" s="6" t="str">
        <f>"46112022102511184323704"</f>
        <v>46112022102511184323704</v>
      </c>
      <c r="C921" s="6" t="s">
        <v>15</v>
      </c>
      <c r="D921" s="6" t="str">
        <f>"覃茹"</f>
        <v>覃茹</v>
      </c>
    </row>
    <row r="922" spans="1:4" s="1" customFormat="1" ht="30" customHeight="1">
      <c r="A922" s="6">
        <v>920</v>
      </c>
      <c r="B922" s="6" t="str">
        <f>"46112022102511243323727"</f>
        <v>46112022102511243323727</v>
      </c>
      <c r="C922" s="6" t="s">
        <v>15</v>
      </c>
      <c r="D922" s="6" t="str">
        <f>"张馨月"</f>
        <v>张馨月</v>
      </c>
    </row>
    <row r="923" spans="1:4" s="1" customFormat="1" ht="30" customHeight="1">
      <c r="A923" s="6">
        <v>921</v>
      </c>
      <c r="B923" s="6" t="str">
        <f>"46112022102511271323735"</f>
        <v>46112022102511271323735</v>
      </c>
      <c r="C923" s="6" t="s">
        <v>15</v>
      </c>
      <c r="D923" s="6" t="str">
        <f>"黄莹"</f>
        <v>黄莹</v>
      </c>
    </row>
    <row r="924" spans="1:4" s="1" customFormat="1" ht="30" customHeight="1">
      <c r="A924" s="6">
        <v>922</v>
      </c>
      <c r="B924" s="6" t="str">
        <f>"46112022102511424723788"</f>
        <v>46112022102511424723788</v>
      </c>
      <c r="C924" s="6" t="s">
        <v>15</v>
      </c>
      <c r="D924" s="6" t="str">
        <f>"吴玲玲"</f>
        <v>吴玲玲</v>
      </c>
    </row>
    <row r="925" spans="1:4" s="1" customFormat="1" ht="30" customHeight="1">
      <c r="A925" s="6">
        <v>923</v>
      </c>
      <c r="B925" s="6" t="str">
        <f>"46112022102511472523806"</f>
        <v>46112022102511472523806</v>
      </c>
      <c r="C925" s="6" t="s">
        <v>15</v>
      </c>
      <c r="D925" s="6" t="str">
        <f>"黄桂"</f>
        <v>黄桂</v>
      </c>
    </row>
    <row r="926" spans="1:4" s="1" customFormat="1" ht="30" customHeight="1">
      <c r="A926" s="6">
        <v>924</v>
      </c>
      <c r="B926" s="6" t="str">
        <f>"46112022102511541223832"</f>
        <v>46112022102511541223832</v>
      </c>
      <c r="C926" s="6" t="s">
        <v>15</v>
      </c>
      <c r="D926" s="6" t="str">
        <f>"王绥乐"</f>
        <v>王绥乐</v>
      </c>
    </row>
    <row r="927" spans="1:4" s="1" customFormat="1" ht="30" customHeight="1">
      <c r="A927" s="6">
        <v>925</v>
      </c>
      <c r="B927" s="6" t="str">
        <f>"46112022102512365623965"</f>
        <v>46112022102512365623965</v>
      </c>
      <c r="C927" s="6" t="s">
        <v>15</v>
      </c>
      <c r="D927" s="6" t="str">
        <f>"何发锦"</f>
        <v>何发锦</v>
      </c>
    </row>
    <row r="928" spans="1:4" s="1" customFormat="1" ht="30" customHeight="1">
      <c r="A928" s="6">
        <v>926</v>
      </c>
      <c r="B928" s="6" t="str">
        <f>"46112022102513023624039"</f>
        <v>46112022102513023624039</v>
      </c>
      <c r="C928" s="6" t="s">
        <v>15</v>
      </c>
      <c r="D928" s="6" t="str">
        <f>"吴巧巧"</f>
        <v>吴巧巧</v>
      </c>
    </row>
    <row r="929" spans="1:4" s="1" customFormat="1" ht="30" customHeight="1">
      <c r="A929" s="6">
        <v>927</v>
      </c>
      <c r="B929" s="6" t="str">
        <f>"46112022102513232924089"</f>
        <v>46112022102513232924089</v>
      </c>
      <c r="C929" s="6" t="s">
        <v>15</v>
      </c>
      <c r="D929" s="6" t="str">
        <f>"赵鑫玥"</f>
        <v>赵鑫玥</v>
      </c>
    </row>
    <row r="930" spans="1:4" s="1" customFormat="1" ht="30" customHeight="1">
      <c r="A930" s="6">
        <v>928</v>
      </c>
      <c r="B930" s="6" t="str">
        <f>"46112022102513240924090"</f>
        <v>46112022102513240924090</v>
      </c>
      <c r="C930" s="6" t="s">
        <v>15</v>
      </c>
      <c r="D930" s="6" t="str">
        <f>"符桂馨"</f>
        <v>符桂馨</v>
      </c>
    </row>
    <row r="931" spans="1:4" s="1" customFormat="1" ht="30" customHeight="1">
      <c r="A931" s="6">
        <v>929</v>
      </c>
      <c r="B931" s="6" t="str">
        <f>"46112022102513343424113"</f>
        <v>46112022102513343424113</v>
      </c>
      <c r="C931" s="6" t="s">
        <v>15</v>
      </c>
      <c r="D931" s="6" t="str">
        <f>"郭于婷"</f>
        <v>郭于婷</v>
      </c>
    </row>
    <row r="932" spans="1:4" s="1" customFormat="1" ht="30" customHeight="1">
      <c r="A932" s="6">
        <v>930</v>
      </c>
      <c r="B932" s="6" t="str">
        <f>"46112022102513383324118"</f>
        <v>46112022102513383324118</v>
      </c>
      <c r="C932" s="6" t="s">
        <v>15</v>
      </c>
      <c r="D932" s="6" t="str">
        <f>"王义焜"</f>
        <v>王义焜</v>
      </c>
    </row>
    <row r="933" spans="1:4" s="1" customFormat="1" ht="30" customHeight="1">
      <c r="A933" s="6">
        <v>931</v>
      </c>
      <c r="B933" s="6" t="str">
        <f>"46112022102513454824135"</f>
        <v>46112022102513454824135</v>
      </c>
      <c r="C933" s="6" t="s">
        <v>15</v>
      </c>
      <c r="D933" s="6" t="str">
        <f>"肖博文"</f>
        <v>肖博文</v>
      </c>
    </row>
    <row r="934" spans="1:4" s="1" customFormat="1" ht="30" customHeight="1">
      <c r="A934" s="6">
        <v>932</v>
      </c>
      <c r="B934" s="6" t="str">
        <f>"46112022102513512524143"</f>
        <v>46112022102513512524143</v>
      </c>
      <c r="C934" s="6" t="s">
        <v>15</v>
      </c>
      <c r="D934" s="6" t="str">
        <f>"卢岳丽"</f>
        <v>卢岳丽</v>
      </c>
    </row>
    <row r="935" spans="1:4" s="1" customFormat="1" ht="30" customHeight="1">
      <c r="A935" s="6">
        <v>933</v>
      </c>
      <c r="B935" s="6" t="str">
        <f>"46112022102513571324152"</f>
        <v>46112022102513571324152</v>
      </c>
      <c r="C935" s="6" t="s">
        <v>15</v>
      </c>
      <c r="D935" s="6" t="str">
        <f>"李文晶"</f>
        <v>李文晶</v>
      </c>
    </row>
    <row r="936" spans="1:4" s="1" customFormat="1" ht="30" customHeight="1">
      <c r="A936" s="6">
        <v>934</v>
      </c>
      <c r="B936" s="6" t="str">
        <f>"46112022102514092224175"</f>
        <v>46112022102514092224175</v>
      </c>
      <c r="C936" s="6" t="s">
        <v>15</v>
      </c>
      <c r="D936" s="6" t="str">
        <f>"罗宁宁"</f>
        <v>罗宁宁</v>
      </c>
    </row>
    <row r="937" spans="1:4" s="1" customFormat="1" ht="30" customHeight="1">
      <c r="A937" s="6">
        <v>935</v>
      </c>
      <c r="B937" s="6" t="str">
        <f>"46112022102514145724195"</f>
        <v>46112022102514145724195</v>
      </c>
      <c r="C937" s="6" t="s">
        <v>15</v>
      </c>
      <c r="D937" s="6" t="str">
        <f>"吴炳仕"</f>
        <v>吴炳仕</v>
      </c>
    </row>
    <row r="938" spans="1:4" s="1" customFormat="1" ht="30" customHeight="1">
      <c r="A938" s="6">
        <v>936</v>
      </c>
      <c r="B938" s="6" t="str">
        <f>"46112022102514171324203"</f>
        <v>46112022102514171324203</v>
      </c>
      <c r="C938" s="6" t="s">
        <v>15</v>
      </c>
      <c r="D938" s="6" t="str">
        <f>"周文诗"</f>
        <v>周文诗</v>
      </c>
    </row>
    <row r="939" spans="1:4" s="1" customFormat="1" ht="30" customHeight="1">
      <c r="A939" s="6">
        <v>937</v>
      </c>
      <c r="B939" s="6" t="str">
        <f>"46112022102514250724227"</f>
        <v>46112022102514250724227</v>
      </c>
      <c r="C939" s="6" t="s">
        <v>15</v>
      </c>
      <c r="D939" s="6" t="str">
        <f>"莫雪姣"</f>
        <v>莫雪姣</v>
      </c>
    </row>
    <row r="940" spans="1:4" s="1" customFormat="1" ht="30" customHeight="1">
      <c r="A940" s="6">
        <v>938</v>
      </c>
      <c r="B940" s="6" t="str">
        <f>"46112022102514293824245"</f>
        <v>46112022102514293824245</v>
      </c>
      <c r="C940" s="6" t="s">
        <v>15</v>
      </c>
      <c r="D940" s="6" t="str">
        <f>"黄钰清"</f>
        <v>黄钰清</v>
      </c>
    </row>
    <row r="941" spans="1:4" s="1" customFormat="1" ht="30" customHeight="1">
      <c r="A941" s="6">
        <v>939</v>
      </c>
      <c r="B941" s="6" t="str">
        <f>"46112022102514392824277"</f>
        <v>46112022102514392824277</v>
      </c>
      <c r="C941" s="6" t="s">
        <v>15</v>
      </c>
      <c r="D941" s="6" t="str">
        <f>"符月连"</f>
        <v>符月连</v>
      </c>
    </row>
    <row r="942" spans="1:4" s="1" customFormat="1" ht="30" customHeight="1">
      <c r="A942" s="6">
        <v>940</v>
      </c>
      <c r="B942" s="6" t="str">
        <f>"46112022102514415324282"</f>
        <v>46112022102514415324282</v>
      </c>
      <c r="C942" s="6" t="s">
        <v>15</v>
      </c>
      <c r="D942" s="6" t="str">
        <f>"邱相儒"</f>
        <v>邱相儒</v>
      </c>
    </row>
    <row r="943" spans="1:4" s="1" customFormat="1" ht="30" customHeight="1">
      <c r="A943" s="6">
        <v>941</v>
      </c>
      <c r="B943" s="6" t="str">
        <f>"46112022102514563124342"</f>
        <v>46112022102514563124342</v>
      </c>
      <c r="C943" s="6" t="s">
        <v>15</v>
      </c>
      <c r="D943" s="6" t="str">
        <f>"叶长花"</f>
        <v>叶长花</v>
      </c>
    </row>
    <row r="944" spans="1:4" s="1" customFormat="1" ht="30" customHeight="1">
      <c r="A944" s="6">
        <v>942</v>
      </c>
      <c r="B944" s="6" t="str">
        <f>"46112022102515041624367"</f>
        <v>46112022102515041624367</v>
      </c>
      <c r="C944" s="6" t="s">
        <v>15</v>
      </c>
      <c r="D944" s="6" t="str">
        <f>"冯元哲"</f>
        <v>冯元哲</v>
      </c>
    </row>
    <row r="945" spans="1:4" s="1" customFormat="1" ht="30" customHeight="1">
      <c r="A945" s="6">
        <v>943</v>
      </c>
      <c r="B945" s="6" t="str">
        <f>"46112022102515073924382"</f>
        <v>46112022102515073924382</v>
      </c>
      <c r="C945" s="6" t="s">
        <v>15</v>
      </c>
      <c r="D945" s="6" t="str">
        <f>"廖莉"</f>
        <v>廖莉</v>
      </c>
    </row>
    <row r="946" spans="1:4" s="1" customFormat="1" ht="30" customHeight="1">
      <c r="A946" s="6">
        <v>944</v>
      </c>
      <c r="B946" s="6" t="str">
        <f>"46112022102515105924401"</f>
        <v>46112022102515105924401</v>
      </c>
      <c r="C946" s="6" t="s">
        <v>15</v>
      </c>
      <c r="D946" s="6" t="str">
        <f>"陈亭夙"</f>
        <v>陈亭夙</v>
      </c>
    </row>
    <row r="947" spans="1:4" s="1" customFormat="1" ht="30" customHeight="1">
      <c r="A947" s="6">
        <v>945</v>
      </c>
      <c r="B947" s="6" t="str">
        <f>"46112022102515172224422"</f>
        <v>46112022102515172224422</v>
      </c>
      <c r="C947" s="6" t="s">
        <v>15</v>
      </c>
      <c r="D947" s="6" t="str">
        <f>"冯淑贤"</f>
        <v>冯淑贤</v>
      </c>
    </row>
    <row r="948" spans="1:4" s="1" customFormat="1" ht="30" customHeight="1">
      <c r="A948" s="6">
        <v>946</v>
      </c>
      <c r="B948" s="6" t="str">
        <f>"46112022102515254124456"</f>
        <v>46112022102515254124456</v>
      </c>
      <c r="C948" s="6" t="s">
        <v>15</v>
      </c>
      <c r="D948" s="6" t="str">
        <f>"高玲菊"</f>
        <v>高玲菊</v>
      </c>
    </row>
    <row r="949" spans="1:4" s="1" customFormat="1" ht="30" customHeight="1">
      <c r="A949" s="6">
        <v>947</v>
      </c>
      <c r="B949" s="6" t="str">
        <f>"46112022102515411724509"</f>
        <v>46112022102515411724509</v>
      </c>
      <c r="C949" s="6" t="s">
        <v>15</v>
      </c>
      <c r="D949" s="6" t="str">
        <f>"宋旭冉"</f>
        <v>宋旭冉</v>
      </c>
    </row>
    <row r="950" spans="1:4" s="1" customFormat="1" ht="30" customHeight="1">
      <c r="A950" s="6">
        <v>948</v>
      </c>
      <c r="B950" s="6" t="str">
        <f>"46112022102515483924538"</f>
        <v>46112022102515483924538</v>
      </c>
      <c r="C950" s="6" t="s">
        <v>15</v>
      </c>
      <c r="D950" s="6" t="str">
        <f>"韩俐"</f>
        <v>韩俐</v>
      </c>
    </row>
    <row r="951" spans="1:4" s="1" customFormat="1" ht="30" customHeight="1">
      <c r="A951" s="6">
        <v>949</v>
      </c>
      <c r="B951" s="6" t="str">
        <f>"46112022102515490724540"</f>
        <v>46112022102515490724540</v>
      </c>
      <c r="C951" s="6" t="s">
        <v>15</v>
      </c>
      <c r="D951" s="6" t="str">
        <f>"许秀莲"</f>
        <v>许秀莲</v>
      </c>
    </row>
    <row r="952" spans="1:4" s="1" customFormat="1" ht="30" customHeight="1">
      <c r="A952" s="6">
        <v>950</v>
      </c>
      <c r="B952" s="6" t="str">
        <f>"46112022102515492824541"</f>
        <v>46112022102515492824541</v>
      </c>
      <c r="C952" s="6" t="s">
        <v>15</v>
      </c>
      <c r="D952" s="6" t="str">
        <f>"刘瑶"</f>
        <v>刘瑶</v>
      </c>
    </row>
    <row r="953" spans="1:4" s="1" customFormat="1" ht="30" customHeight="1">
      <c r="A953" s="6">
        <v>951</v>
      </c>
      <c r="B953" s="6" t="str">
        <f>"46112022102515502824545"</f>
        <v>46112022102515502824545</v>
      </c>
      <c r="C953" s="6" t="s">
        <v>15</v>
      </c>
      <c r="D953" s="6" t="str">
        <f>"刘妍"</f>
        <v>刘妍</v>
      </c>
    </row>
    <row r="954" spans="1:4" s="1" customFormat="1" ht="30" customHeight="1">
      <c r="A954" s="6">
        <v>952</v>
      </c>
      <c r="B954" s="6" t="str">
        <f>"46112022102515530724554"</f>
        <v>46112022102515530724554</v>
      </c>
      <c r="C954" s="6" t="s">
        <v>15</v>
      </c>
      <c r="D954" s="6" t="str">
        <f>"陈章叶"</f>
        <v>陈章叶</v>
      </c>
    </row>
    <row r="955" spans="1:4" s="1" customFormat="1" ht="30" customHeight="1">
      <c r="A955" s="6">
        <v>953</v>
      </c>
      <c r="B955" s="6" t="str">
        <f>"46112022102515542224562"</f>
        <v>46112022102515542224562</v>
      </c>
      <c r="C955" s="6" t="s">
        <v>15</v>
      </c>
      <c r="D955" s="6" t="str">
        <f>"羊美如"</f>
        <v>羊美如</v>
      </c>
    </row>
    <row r="956" spans="1:4" s="1" customFormat="1" ht="30" customHeight="1">
      <c r="A956" s="6">
        <v>954</v>
      </c>
      <c r="B956" s="6" t="str">
        <f>"46112022102515570824574"</f>
        <v>46112022102515570824574</v>
      </c>
      <c r="C956" s="6" t="s">
        <v>15</v>
      </c>
      <c r="D956" s="6" t="str">
        <f>"蒙韫怡"</f>
        <v>蒙韫怡</v>
      </c>
    </row>
    <row r="957" spans="1:4" s="1" customFormat="1" ht="30" customHeight="1">
      <c r="A957" s="6">
        <v>955</v>
      </c>
      <c r="B957" s="6" t="str">
        <f>"46112022102515594124587"</f>
        <v>46112022102515594124587</v>
      </c>
      <c r="C957" s="6" t="s">
        <v>15</v>
      </c>
      <c r="D957" s="6" t="str">
        <f>"王文妍"</f>
        <v>王文妍</v>
      </c>
    </row>
    <row r="958" spans="1:4" s="1" customFormat="1" ht="30" customHeight="1">
      <c r="A958" s="6">
        <v>956</v>
      </c>
      <c r="B958" s="6" t="str">
        <f>"46112022102516130724644"</f>
        <v>46112022102516130724644</v>
      </c>
      <c r="C958" s="6" t="s">
        <v>15</v>
      </c>
      <c r="D958" s="6" t="str">
        <f>"林金玉"</f>
        <v>林金玉</v>
      </c>
    </row>
    <row r="959" spans="1:4" s="1" customFormat="1" ht="30" customHeight="1">
      <c r="A959" s="6">
        <v>957</v>
      </c>
      <c r="B959" s="6" t="str">
        <f>"46112022102516130924645"</f>
        <v>46112022102516130924645</v>
      </c>
      <c r="C959" s="6" t="s">
        <v>15</v>
      </c>
      <c r="D959" s="6" t="str">
        <f>"龚晓凤"</f>
        <v>龚晓凤</v>
      </c>
    </row>
    <row r="960" spans="1:4" s="1" customFormat="1" ht="30" customHeight="1">
      <c r="A960" s="6">
        <v>958</v>
      </c>
      <c r="B960" s="6" t="str">
        <f>"46112022102516303324701"</f>
        <v>46112022102516303324701</v>
      </c>
      <c r="C960" s="6" t="s">
        <v>15</v>
      </c>
      <c r="D960" s="6" t="str">
        <f>"王云芳"</f>
        <v>王云芳</v>
      </c>
    </row>
    <row r="961" spans="1:4" s="1" customFormat="1" ht="30" customHeight="1">
      <c r="A961" s="6">
        <v>959</v>
      </c>
      <c r="B961" s="6" t="str">
        <f>"46112022102516354024721"</f>
        <v>46112022102516354024721</v>
      </c>
      <c r="C961" s="6" t="s">
        <v>15</v>
      </c>
      <c r="D961" s="6" t="str">
        <f>"张璇"</f>
        <v>张璇</v>
      </c>
    </row>
    <row r="962" spans="1:4" s="1" customFormat="1" ht="30" customHeight="1">
      <c r="A962" s="6">
        <v>960</v>
      </c>
      <c r="B962" s="6" t="str">
        <f>"46112022102516443624748"</f>
        <v>46112022102516443624748</v>
      </c>
      <c r="C962" s="6" t="s">
        <v>15</v>
      </c>
      <c r="D962" s="6" t="str">
        <f>"文媛"</f>
        <v>文媛</v>
      </c>
    </row>
    <row r="963" spans="1:4" s="1" customFormat="1" ht="30" customHeight="1">
      <c r="A963" s="6">
        <v>961</v>
      </c>
      <c r="B963" s="6" t="str">
        <f>"46112022102516480724762"</f>
        <v>46112022102516480724762</v>
      </c>
      <c r="C963" s="6" t="s">
        <v>15</v>
      </c>
      <c r="D963" s="6" t="str">
        <f>"钟静静"</f>
        <v>钟静静</v>
      </c>
    </row>
    <row r="964" spans="1:4" s="1" customFormat="1" ht="30" customHeight="1">
      <c r="A964" s="6">
        <v>962</v>
      </c>
      <c r="B964" s="6" t="str">
        <f>"46112022102516585624796"</f>
        <v>46112022102516585624796</v>
      </c>
      <c r="C964" s="6" t="s">
        <v>15</v>
      </c>
      <c r="D964" s="6" t="str">
        <f>"吴玄星"</f>
        <v>吴玄星</v>
      </c>
    </row>
    <row r="965" spans="1:4" s="1" customFormat="1" ht="30" customHeight="1">
      <c r="A965" s="6">
        <v>963</v>
      </c>
      <c r="B965" s="6" t="str">
        <f>"46112022102517143824863"</f>
        <v>46112022102517143824863</v>
      </c>
      <c r="C965" s="6" t="s">
        <v>15</v>
      </c>
      <c r="D965" s="6" t="str">
        <f>"刘畅"</f>
        <v>刘畅</v>
      </c>
    </row>
    <row r="966" spans="1:4" s="1" customFormat="1" ht="30" customHeight="1">
      <c r="A966" s="6">
        <v>964</v>
      </c>
      <c r="B966" s="6" t="str">
        <f>"46112022102517160424867"</f>
        <v>46112022102517160424867</v>
      </c>
      <c r="C966" s="6" t="s">
        <v>15</v>
      </c>
      <c r="D966" s="6" t="str">
        <f>"冼庆帝"</f>
        <v>冼庆帝</v>
      </c>
    </row>
    <row r="967" spans="1:4" s="1" customFormat="1" ht="30" customHeight="1">
      <c r="A967" s="6">
        <v>965</v>
      </c>
      <c r="B967" s="6" t="str">
        <f>"46112022102517245124896"</f>
        <v>46112022102517245124896</v>
      </c>
      <c r="C967" s="6" t="s">
        <v>15</v>
      </c>
      <c r="D967" s="6" t="str">
        <f>"颜小青"</f>
        <v>颜小青</v>
      </c>
    </row>
    <row r="968" spans="1:4" s="1" customFormat="1" ht="30" customHeight="1">
      <c r="A968" s="6">
        <v>966</v>
      </c>
      <c r="B968" s="6" t="str">
        <f>"46112022102517310424918"</f>
        <v>46112022102517310424918</v>
      </c>
      <c r="C968" s="6" t="s">
        <v>15</v>
      </c>
      <c r="D968" s="6" t="str">
        <f>"李位威"</f>
        <v>李位威</v>
      </c>
    </row>
    <row r="969" spans="1:4" s="1" customFormat="1" ht="30" customHeight="1">
      <c r="A969" s="6">
        <v>967</v>
      </c>
      <c r="B969" s="6" t="str">
        <f>"46112022102517430124958"</f>
        <v>46112022102517430124958</v>
      </c>
      <c r="C969" s="6" t="s">
        <v>15</v>
      </c>
      <c r="D969" s="6" t="str">
        <f>"李紫嫣"</f>
        <v>李紫嫣</v>
      </c>
    </row>
    <row r="970" spans="1:4" s="1" customFormat="1" ht="30" customHeight="1">
      <c r="A970" s="6">
        <v>968</v>
      </c>
      <c r="B970" s="6" t="str">
        <f>"46112022102517454924970"</f>
        <v>46112022102517454924970</v>
      </c>
      <c r="C970" s="6" t="s">
        <v>15</v>
      </c>
      <c r="D970" s="6" t="str">
        <f>"黄勤"</f>
        <v>黄勤</v>
      </c>
    </row>
    <row r="971" spans="1:4" s="1" customFormat="1" ht="30" customHeight="1">
      <c r="A971" s="6">
        <v>969</v>
      </c>
      <c r="B971" s="6" t="str">
        <f>"46112022102517475724975"</f>
        <v>46112022102517475724975</v>
      </c>
      <c r="C971" s="6" t="s">
        <v>15</v>
      </c>
      <c r="D971" s="6" t="str">
        <f>"陈彩彩"</f>
        <v>陈彩彩</v>
      </c>
    </row>
    <row r="972" spans="1:4" s="1" customFormat="1" ht="30" customHeight="1">
      <c r="A972" s="6">
        <v>970</v>
      </c>
      <c r="B972" s="6" t="str">
        <f>"46112022102518220725035"</f>
        <v>46112022102518220725035</v>
      </c>
      <c r="C972" s="6" t="s">
        <v>15</v>
      </c>
      <c r="D972" s="6" t="str">
        <f>"叶媛"</f>
        <v>叶媛</v>
      </c>
    </row>
    <row r="973" spans="1:4" s="1" customFormat="1" ht="30" customHeight="1">
      <c r="A973" s="6">
        <v>971</v>
      </c>
      <c r="B973" s="6" t="str">
        <f>"46112022102518353125060"</f>
        <v>46112022102518353125060</v>
      </c>
      <c r="C973" s="6" t="s">
        <v>15</v>
      </c>
      <c r="D973" s="6" t="str">
        <f>"池彦虹"</f>
        <v>池彦虹</v>
      </c>
    </row>
    <row r="974" spans="1:4" s="1" customFormat="1" ht="30" customHeight="1">
      <c r="A974" s="6">
        <v>972</v>
      </c>
      <c r="B974" s="6" t="str">
        <f>"46112022102518450925069"</f>
        <v>46112022102518450925069</v>
      </c>
      <c r="C974" s="6" t="s">
        <v>15</v>
      </c>
      <c r="D974" s="6" t="str">
        <f>"李文望"</f>
        <v>李文望</v>
      </c>
    </row>
    <row r="975" spans="1:4" s="1" customFormat="1" ht="30" customHeight="1">
      <c r="A975" s="6">
        <v>973</v>
      </c>
      <c r="B975" s="6" t="str">
        <f>"46112022102519023425109"</f>
        <v>46112022102519023425109</v>
      </c>
      <c r="C975" s="6" t="s">
        <v>15</v>
      </c>
      <c r="D975" s="6" t="str">
        <f>"刘艺璇"</f>
        <v>刘艺璇</v>
      </c>
    </row>
    <row r="976" spans="1:4" s="1" customFormat="1" ht="30" customHeight="1">
      <c r="A976" s="6">
        <v>974</v>
      </c>
      <c r="B976" s="6" t="str">
        <f>"46112022102519222725158"</f>
        <v>46112022102519222725158</v>
      </c>
      <c r="C976" s="6" t="s">
        <v>15</v>
      </c>
      <c r="D976" s="6" t="str">
        <f>"何思颖"</f>
        <v>何思颖</v>
      </c>
    </row>
    <row r="977" spans="1:4" s="1" customFormat="1" ht="30" customHeight="1">
      <c r="A977" s="6">
        <v>975</v>
      </c>
      <c r="B977" s="6" t="str">
        <f>"46112022102519294725175"</f>
        <v>46112022102519294725175</v>
      </c>
      <c r="C977" s="6" t="s">
        <v>15</v>
      </c>
      <c r="D977" s="6" t="str">
        <f>"李彩娇"</f>
        <v>李彩娇</v>
      </c>
    </row>
    <row r="978" spans="1:4" s="1" customFormat="1" ht="30" customHeight="1">
      <c r="A978" s="6">
        <v>976</v>
      </c>
      <c r="B978" s="6" t="str">
        <f>"46112022102519445825214"</f>
        <v>46112022102519445825214</v>
      </c>
      <c r="C978" s="6" t="s">
        <v>15</v>
      </c>
      <c r="D978" s="6" t="str">
        <f>"李芳园"</f>
        <v>李芳园</v>
      </c>
    </row>
    <row r="979" spans="1:4" s="1" customFormat="1" ht="30" customHeight="1">
      <c r="A979" s="6">
        <v>977</v>
      </c>
      <c r="B979" s="6" t="str">
        <f>"46112022102519464625227"</f>
        <v>46112022102519464625227</v>
      </c>
      <c r="C979" s="6" t="s">
        <v>15</v>
      </c>
      <c r="D979" s="6" t="str">
        <f>"符丹虹"</f>
        <v>符丹虹</v>
      </c>
    </row>
    <row r="980" spans="1:4" s="1" customFormat="1" ht="30" customHeight="1">
      <c r="A980" s="6">
        <v>978</v>
      </c>
      <c r="B980" s="6" t="str">
        <f>"46112022102519520825244"</f>
        <v>46112022102519520825244</v>
      </c>
      <c r="C980" s="6" t="s">
        <v>15</v>
      </c>
      <c r="D980" s="6" t="str">
        <f>"黄达鸣"</f>
        <v>黄达鸣</v>
      </c>
    </row>
    <row r="981" spans="1:4" s="1" customFormat="1" ht="30" customHeight="1">
      <c r="A981" s="6">
        <v>979</v>
      </c>
      <c r="B981" s="6" t="str">
        <f>"46112022102519530225247"</f>
        <v>46112022102519530225247</v>
      </c>
      <c r="C981" s="6" t="s">
        <v>15</v>
      </c>
      <c r="D981" s="6" t="str">
        <f>"亓悦"</f>
        <v>亓悦</v>
      </c>
    </row>
    <row r="982" spans="1:4" s="1" customFormat="1" ht="30" customHeight="1">
      <c r="A982" s="6">
        <v>980</v>
      </c>
      <c r="B982" s="6" t="str">
        <f>"46112022102519531825250"</f>
        <v>46112022102519531825250</v>
      </c>
      <c r="C982" s="6" t="s">
        <v>15</v>
      </c>
      <c r="D982" s="6" t="str">
        <f>"王璐瑶"</f>
        <v>王璐瑶</v>
      </c>
    </row>
    <row r="983" spans="1:4" s="1" customFormat="1" ht="30" customHeight="1">
      <c r="A983" s="6">
        <v>981</v>
      </c>
      <c r="B983" s="6" t="str">
        <f>"46112022102519534025254"</f>
        <v>46112022102519534025254</v>
      </c>
      <c r="C983" s="6" t="s">
        <v>15</v>
      </c>
      <c r="D983" s="6" t="str">
        <f>"谢怿芸"</f>
        <v>谢怿芸</v>
      </c>
    </row>
    <row r="984" spans="1:4" s="1" customFormat="1" ht="30" customHeight="1">
      <c r="A984" s="6">
        <v>982</v>
      </c>
      <c r="B984" s="6" t="str">
        <f>"46112022102519545325258"</f>
        <v>46112022102519545325258</v>
      </c>
      <c r="C984" s="6" t="s">
        <v>15</v>
      </c>
      <c r="D984" s="6" t="str">
        <f>"王静"</f>
        <v>王静</v>
      </c>
    </row>
    <row r="985" spans="1:4" s="1" customFormat="1" ht="30" customHeight="1">
      <c r="A985" s="6">
        <v>983</v>
      </c>
      <c r="B985" s="6" t="str">
        <f>"46112022102519572925265"</f>
        <v>46112022102519572925265</v>
      </c>
      <c r="C985" s="6" t="s">
        <v>15</v>
      </c>
      <c r="D985" s="6" t="str">
        <f>"吴巨猷"</f>
        <v>吴巨猷</v>
      </c>
    </row>
    <row r="986" spans="1:4" s="1" customFormat="1" ht="30" customHeight="1">
      <c r="A986" s="6">
        <v>984</v>
      </c>
      <c r="B986" s="6" t="str">
        <f>"46112022102520032325286"</f>
        <v>46112022102520032325286</v>
      </c>
      <c r="C986" s="6" t="s">
        <v>15</v>
      </c>
      <c r="D986" s="6" t="str">
        <f>"单丽佳"</f>
        <v>单丽佳</v>
      </c>
    </row>
    <row r="987" spans="1:4" s="1" customFormat="1" ht="30" customHeight="1">
      <c r="A987" s="6">
        <v>985</v>
      </c>
      <c r="B987" s="6" t="str">
        <f>"46112022102520165025320"</f>
        <v>46112022102520165025320</v>
      </c>
      <c r="C987" s="6" t="s">
        <v>15</v>
      </c>
      <c r="D987" s="6" t="str">
        <f>"王春晓"</f>
        <v>王春晓</v>
      </c>
    </row>
    <row r="988" spans="1:4" s="1" customFormat="1" ht="30" customHeight="1">
      <c r="A988" s="6">
        <v>986</v>
      </c>
      <c r="B988" s="6" t="str">
        <f>"46112022102520224725344"</f>
        <v>46112022102520224725344</v>
      </c>
      <c r="C988" s="6" t="s">
        <v>15</v>
      </c>
      <c r="D988" s="6" t="str">
        <f>"张林彬"</f>
        <v>张林彬</v>
      </c>
    </row>
    <row r="989" spans="1:4" s="1" customFormat="1" ht="30" customHeight="1">
      <c r="A989" s="6">
        <v>987</v>
      </c>
      <c r="B989" s="6" t="str">
        <f>"46112022102520294925375"</f>
        <v>46112022102520294925375</v>
      </c>
      <c r="C989" s="6" t="s">
        <v>15</v>
      </c>
      <c r="D989" s="6" t="str">
        <f>"吴雪菁"</f>
        <v>吴雪菁</v>
      </c>
    </row>
    <row r="990" spans="1:4" s="1" customFormat="1" ht="30" customHeight="1">
      <c r="A990" s="6">
        <v>988</v>
      </c>
      <c r="B990" s="6" t="str">
        <f>"46112022102520323225382"</f>
        <v>46112022102520323225382</v>
      </c>
      <c r="C990" s="6" t="s">
        <v>15</v>
      </c>
      <c r="D990" s="6" t="str">
        <f>"张海彬"</f>
        <v>张海彬</v>
      </c>
    </row>
    <row r="991" spans="1:4" s="1" customFormat="1" ht="30" customHeight="1">
      <c r="A991" s="6">
        <v>989</v>
      </c>
      <c r="B991" s="6" t="str">
        <f>"46112022102520441625416"</f>
        <v>46112022102520441625416</v>
      </c>
      <c r="C991" s="6" t="s">
        <v>15</v>
      </c>
      <c r="D991" s="6" t="str">
        <f>"陈雅琪"</f>
        <v>陈雅琪</v>
      </c>
    </row>
    <row r="992" spans="1:4" s="1" customFormat="1" ht="30" customHeight="1">
      <c r="A992" s="6">
        <v>990</v>
      </c>
      <c r="B992" s="6" t="str">
        <f>"46112022102520552625441"</f>
        <v>46112022102520552625441</v>
      </c>
      <c r="C992" s="6" t="s">
        <v>15</v>
      </c>
      <c r="D992" s="6" t="str">
        <f>"赵文凯"</f>
        <v>赵文凯</v>
      </c>
    </row>
    <row r="993" spans="1:4" s="1" customFormat="1" ht="30" customHeight="1">
      <c r="A993" s="6">
        <v>991</v>
      </c>
      <c r="B993" s="6" t="str">
        <f>"46112022102520565325450"</f>
        <v>46112022102520565325450</v>
      </c>
      <c r="C993" s="6" t="s">
        <v>15</v>
      </c>
      <c r="D993" s="6" t="str">
        <f>"吴良清"</f>
        <v>吴良清</v>
      </c>
    </row>
    <row r="994" spans="1:4" s="1" customFormat="1" ht="30" customHeight="1">
      <c r="A994" s="6">
        <v>992</v>
      </c>
      <c r="B994" s="6" t="str">
        <f>"46112022102521053725483"</f>
        <v>46112022102521053725483</v>
      </c>
      <c r="C994" s="6" t="s">
        <v>15</v>
      </c>
      <c r="D994" s="6" t="str">
        <f>"何露露"</f>
        <v>何露露</v>
      </c>
    </row>
    <row r="995" spans="1:4" s="1" customFormat="1" ht="30" customHeight="1">
      <c r="A995" s="6">
        <v>993</v>
      </c>
      <c r="B995" s="6" t="str">
        <f>"46112022102521073025492"</f>
        <v>46112022102521073025492</v>
      </c>
      <c r="C995" s="6" t="s">
        <v>15</v>
      </c>
      <c r="D995" s="6" t="str">
        <f>"李雪梅"</f>
        <v>李雪梅</v>
      </c>
    </row>
    <row r="996" spans="1:4" s="1" customFormat="1" ht="30" customHeight="1">
      <c r="A996" s="6">
        <v>994</v>
      </c>
      <c r="B996" s="6" t="str">
        <f>"46112022102521185325541"</f>
        <v>46112022102521185325541</v>
      </c>
      <c r="C996" s="6" t="s">
        <v>15</v>
      </c>
      <c r="D996" s="6" t="str">
        <f>"邱丽瑾"</f>
        <v>邱丽瑾</v>
      </c>
    </row>
    <row r="997" spans="1:4" s="1" customFormat="1" ht="30" customHeight="1">
      <c r="A997" s="6">
        <v>995</v>
      </c>
      <c r="B997" s="6" t="str">
        <f>"46112022102521210925552"</f>
        <v>46112022102521210925552</v>
      </c>
      <c r="C997" s="6" t="s">
        <v>15</v>
      </c>
      <c r="D997" s="6" t="str">
        <f>"王慧媛"</f>
        <v>王慧媛</v>
      </c>
    </row>
    <row r="998" spans="1:4" s="1" customFormat="1" ht="30" customHeight="1">
      <c r="A998" s="6">
        <v>996</v>
      </c>
      <c r="B998" s="6" t="str">
        <f>"46112022102521223125560"</f>
        <v>46112022102521223125560</v>
      </c>
      <c r="C998" s="6" t="s">
        <v>15</v>
      </c>
      <c r="D998" s="6" t="str">
        <f>"张琪琪"</f>
        <v>张琪琪</v>
      </c>
    </row>
    <row r="999" spans="1:4" s="1" customFormat="1" ht="30" customHeight="1">
      <c r="A999" s="6">
        <v>997</v>
      </c>
      <c r="B999" s="6" t="str">
        <f>"46112022102521264425577"</f>
        <v>46112022102521264425577</v>
      </c>
      <c r="C999" s="6" t="s">
        <v>15</v>
      </c>
      <c r="D999" s="6" t="str">
        <f>"邝易萍"</f>
        <v>邝易萍</v>
      </c>
    </row>
    <row r="1000" spans="1:4" s="1" customFormat="1" ht="30" customHeight="1">
      <c r="A1000" s="6">
        <v>998</v>
      </c>
      <c r="B1000" s="6" t="str">
        <f>"46112022102521272125579"</f>
        <v>46112022102521272125579</v>
      </c>
      <c r="C1000" s="6" t="s">
        <v>15</v>
      </c>
      <c r="D1000" s="6" t="str">
        <f>"冯敏敏"</f>
        <v>冯敏敏</v>
      </c>
    </row>
    <row r="1001" spans="1:4" s="1" customFormat="1" ht="30" customHeight="1">
      <c r="A1001" s="6">
        <v>999</v>
      </c>
      <c r="B1001" s="6" t="str">
        <f>"46112022102521274125582"</f>
        <v>46112022102521274125582</v>
      </c>
      <c r="C1001" s="6" t="s">
        <v>15</v>
      </c>
      <c r="D1001" s="6" t="str">
        <f>"林书倩"</f>
        <v>林书倩</v>
      </c>
    </row>
    <row r="1002" spans="1:4" s="1" customFormat="1" ht="30" customHeight="1">
      <c r="A1002" s="6">
        <v>1000</v>
      </c>
      <c r="B1002" s="6" t="str">
        <f>"46112022102521322625598"</f>
        <v>46112022102521322625598</v>
      </c>
      <c r="C1002" s="6" t="s">
        <v>15</v>
      </c>
      <c r="D1002" s="6" t="str">
        <f>"王远达"</f>
        <v>王远达</v>
      </c>
    </row>
    <row r="1003" spans="1:4" s="1" customFormat="1" ht="30" customHeight="1">
      <c r="A1003" s="6">
        <v>1001</v>
      </c>
      <c r="B1003" s="6" t="str">
        <f>"46112022102521350925609"</f>
        <v>46112022102521350925609</v>
      </c>
      <c r="C1003" s="6" t="s">
        <v>15</v>
      </c>
      <c r="D1003" s="6" t="str">
        <f>"夏耀武"</f>
        <v>夏耀武</v>
      </c>
    </row>
    <row r="1004" spans="1:4" s="1" customFormat="1" ht="30" customHeight="1">
      <c r="A1004" s="6">
        <v>1002</v>
      </c>
      <c r="B1004" s="6" t="str">
        <f>"46112022102521555725689"</f>
        <v>46112022102521555725689</v>
      </c>
      <c r="C1004" s="6" t="s">
        <v>15</v>
      </c>
      <c r="D1004" s="6" t="str">
        <f>"彭秀文"</f>
        <v>彭秀文</v>
      </c>
    </row>
    <row r="1005" spans="1:4" s="1" customFormat="1" ht="30" customHeight="1">
      <c r="A1005" s="6">
        <v>1003</v>
      </c>
      <c r="B1005" s="6" t="str">
        <f>"46112022102522320525775"</f>
        <v>46112022102522320525775</v>
      </c>
      <c r="C1005" s="6" t="s">
        <v>15</v>
      </c>
      <c r="D1005" s="6" t="str">
        <f>"邓焱"</f>
        <v>邓焱</v>
      </c>
    </row>
    <row r="1006" spans="1:4" s="1" customFormat="1" ht="30" customHeight="1">
      <c r="A1006" s="6">
        <v>1004</v>
      </c>
      <c r="B1006" s="6" t="str">
        <f>"46112022102522344725785"</f>
        <v>46112022102522344725785</v>
      </c>
      <c r="C1006" s="6" t="s">
        <v>15</v>
      </c>
      <c r="D1006" s="6" t="str">
        <f>"周以靖"</f>
        <v>周以靖</v>
      </c>
    </row>
    <row r="1007" spans="1:4" s="1" customFormat="1" ht="30" customHeight="1">
      <c r="A1007" s="6">
        <v>1005</v>
      </c>
      <c r="B1007" s="6" t="str">
        <f>"46112022102522345525787"</f>
        <v>46112022102522345525787</v>
      </c>
      <c r="C1007" s="6" t="s">
        <v>15</v>
      </c>
      <c r="D1007" s="6" t="str">
        <f>"陈瑶"</f>
        <v>陈瑶</v>
      </c>
    </row>
    <row r="1008" spans="1:4" s="1" customFormat="1" ht="30" customHeight="1">
      <c r="A1008" s="6">
        <v>1006</v>
      </c>
      <c r="B1008" s="6" t="str">
        <f>"46112022102522373925793"</f>
        <v>46112022102522373925793</v>
      </c>
      <c r="C1008" s="6" t="s">
        <v>15</v>
      </c>
      <c r="D1008" s="6" t="str">
        <f>"吴柔慧"</f>
        <v>吴柔慧</v>
      </c>
    </row>
    <row r="1009" spans="1:4" s="1" customFormat="1" ht="30" customHeight="1">
      <c r="A1009" s="6">
        <v>1007</v>
      </c>
      <c r="B1009" s="6" t="str">
        <f>"46112022102522412225799"</f>
        <v>46112022102522412225799</v>
      </c>
      <c r="C1009" s="6" t="s">
        <v>15</v>
      </c>
      <c r="D1009" s="6" t="str">
        <f>"张励静"</f>
        <v>张励静</v>
      </c>
    </row>
    <row r="1010" spans="1:4" s="1" customFormat="1" ht="30" customHeight="1">
      <c r="A1010" s="6">
        <v>1008</v>
      </c>
      <c r="B1010" s="6" t="str">
        <f>"46112022102522470525821"</f>
        <v>46112022102522470525821</v>
      </c>
      <c r="C1010" s="6" t="s">
        <v>15</v>
      </c>
      <c r="D1010" s="6" t="str">
        <f>"施昌良"</f>
        <v>施昌良</v>
      </c>
    </row>
    <row r="1011" spans="1:4" s="1" customFormat="1" ht="30" customHeight="1">
      <c r="A1011" s="6">
        <v>1009</v>
      </c>
      <c r="B1011" s="6" t="str">
        <f>"46112022102522581725847"</f>
        <v>46112022102522581725847</v>
      </c>
      <c r="C1011" s="6" t="s">
        <v>15</v>
      </c>
      <c r="D1011" s="6" t="str">
        <f>"符凯亮"</f>
        <v>符凯亮</v>
      </c>
    </row>
    <row r="1012" spans="1:4" s="1" customFormat="1" ht="30" customHeight="1">
      <c r="A1012" s="6">
        <v>1010</v>
      </c>
      <c r="B1012" s="6" t="str">
        <f>"46112022102522585625850"</f>
        <v>46112022102522585625850</v>
      </c>
      <c r="C1012" s="6" t="s">
        <v>15</v>
      </c>
      <c r="D1012" s="6" t="str">
        <f>"邱捷捷"</f>
        <v>邱捷捷</v>
      </c>
    </row>
    <row r="1013" spans="1:4" s="1" customFormat="1" ht="30" customHeight="1">
      <c r="A1013" s="6">
        <v>1011</v>
      </c>
      <c r="B1013" s="6" t="str">
        <f>"46112022102523105125876"</f>
        <v>46112022102523105125876</v>
      </c>
      <c r="C1013" s="6" t="s">
        <v>15</v>
      </c>
      <c r="D1013" s="6" t="str">
        <f>"刘影怡"</f>
        <v>刘影怡</v>
      </c>
    </row>
    <row r="1014" spans="1:4" s="1" customFormat="1" ht="30" customHeight="1">
      <c r="A1014" s="6">
        <v>1012</v>
      </c>
      <c r="B1014" s="6" t="str">
        <f>"46112022102523120325879"</f>
        <v>46112022102523120325879</v>
      </c>
      <c r="C1014" s="6" t="s">
        <v>15</v>
      </c>
      <c r="D1014" s="6" t="str">
        <f>"黎美烨"</f>
        <v>黎美烨</v>
      </c>
    </row>
    <row r="1015" spans="1:4" s="1" customFormat="1" ht="30" customHeight="1">
      <c r="A1015" s="6">
        <v>1013</v>
      </c>
      <c r="B1015" s="6" t="str">
        <f>"46112022102523262625914"</f>
        <v>46112022102523262625914</v>
      </c>
      <c r="C1015" s="6" t="s">
        <v>15</v>
      </c>
      <c r="D1015" s="6" t="str">
        <f>"王琳"</f>
        <v>王琳</v>
      </c>
    </row>
    <row r="1016" spans="1:4" s="1" customFormat="1" ht="30" customHeight="1">
      <c r="A1016" s="6">
        <v>1014</v>
      </c>
      <c r="B1016" s="6" t="str">
        <f>"46112022102523445825954"</f>
        <v>46112022102523445825954</v>
      </c>
      <c r="C1016" s="6" t="s">
        <v>15</v>
      </c>
      <c r="D1016" s="6" t="str">
        <f>"李慢晶"</f>
        <v>李慢晶</v>
      </c>
    </row>
    <row r="1017" spans="1:4" s="1" customFormat="1" ht="30" customHeight="1">
      <c r="A1017" s="6">
        <v>1015</v>
      </c>
      <c r="B1017" s="6" t="str">
        <f>"46112022102523583125971"</f>
        <v>46112022102523583125971</v>
      </c>
      <c r="C1017" s="6" t="s">
        <v>15</v>
      </c>
      <c r="D1017" s="6" t="str">
        <f>"钟有鑫"</f>
        <v>钟有鑫</v>
      </c>
    </row>
    <row r="1018" spans="1:4" s="1" customFormat="1" ht="30" customHeight="1">
      <c r="A1018" s="6">
        <v>1016</v>
      </c>
      <c r="B1018" s="6" t="str">
        <f>"46112022102600060425979"</f>
        <v>46112022102600060425979</v>
      </c>
      <c r="C1018" s="6" t="s">
        <v>15</v>
      </c>
      <c r="D1018" s="6" t="str">
        <f>"谢亲娇"</f>
        <v>谢亲娇</v>
      </c>
    </row>
    <row r="1019" spans="1:4" s="1" customFormat="1" ht="30" customHeight="1">
      <c r="A1019" s="6">
        <v>1017</v>
      </c>
      <c r="B1019" s="6" t="str">
        <f>"46112022102600314325995"</f>
        <v>46112022102600314325995</v>
      </c>
      <c r="C1019" s="6" t="s">
        <v>15</v>
      </c>
      <c r="D1019" s="6" t="str">
        <f>"王焕"</f>
        <v>王焕</v>
      </c>
    </row>
    <row r="1020" spans="1:4" s="1" customFormat="1" ht="30" customHeight="1">
      <c r="A1020" s="6">
        <v>1018</v>
      </c>
      <c r="B1020" s="6" t="str">
        <f>"46112022102608272926061"</f>
        <v>46112022102608272926061</v>
      </c>
      <c r="C1020" s="6" t="s">
        <v>15</v>
      </c>
      <c r="D1020" s="6" t="str">
        <f>"蔡本清"</f>
        <v>蔡本清</v>
      </c>
    </row>
    <row r="1021" spans="1:4" s="1" customFormat="1" ht="30" customHeight="1">
      <c r="A1021" s="6">
        <v>1019</v>
      </c>
      <c r="B1021" s="6" t="str">
        <f>"46112022102608342126070"</f>
        <v>46112022102608342126070</v>
      </c>
      <c r="C1021" s="6" t="s">
        <v>15</v>
      </c>
      <c r="D1021" s="6" t="str">
        <f>"吉莹莹"</f>
        <v>吉莹莹</v>
      </c>
    </row>
    <row r="1022" spans="1:4" s="1" customFormat="1" ht="30" customHeight="1">
      <c r="A1022" s="6">
        <v>1020</v>
      </c>
      <c r="B1022" s="6" t="str">
        <f>"46112022102608360226073"</f>
        <v>46112022102608360226073</v>
      </c>
      <c r="C1022" s="6" t="s">
        <v>15</v>
      </c>
      <c r="D1022" s="6" t="str">
        <f>"许敏"</f>
        <v>许敏</v>
      </c>
    </row>
    <row r="1023" spans="1:4" s="1" customFormat="1" ht="30" customHeight="1">
      <c r="A1023" s="6">
        <v>1021</v>
      </c>
      <c r="B1023" s="6" t="str">
        <f>"46112022102608451426086"</f>
        <v>46112022102608451426086</v>
      </c>
      <c r="C1023" s="6" t="s">
        <v>15</v>
      </c>
      <c r="D1023" s="6" t="str">
        <f>"曾莹"</f>
        <v>曾莹</v>
      </c>
    </row>
    <row r="1024" spans="1:4" s="1" customFormat="1" ht="30" customHeight="1">
      <c r="A1024" s="6">
        <v>1022</v>
      </c>
      <c r="B1024" s="6" t="str">
        <f>"46112022102609035926132"</f>
        <v>46112022102609035926132</v>
      </c>
      <c r="C1024" s="6" t="s">
        <v>15</v>
      </c>
      <c r="D1024" s="6" t="str">
        <f>"冯敏"</f>
        <v>冯敏</v>
      </c>
    </row>
    <row r="1025" spans="1:4" s="1" customFormat="1" ht="30" customHeight="1">
      <c r="A1025" s="6">
        <v>1023</v>
      </c>
      <c r="B1025" s="6" t="str">
        <f>"46112022102609161126193"</f>
        <v>46112022102609161126193</v>
      </c>
      <c r="C1025" s="6" t="s">
        <v>15</v>
      </c>
      <c r="D1025" s="6" t="str">
        <f>"林家仕"</f>
        <v>林家仕</v>
      </c>
    </row>
    <row r="1026" spans="1:4" s="1" customFormat="1" ht="30" customHeight="1">
      <c r="A1026" s="6">
        <v>1024</v>
      </c>
      <c r="B1026" s="6" t="str">
        <f>"46112022102609173926198"</f>
        <v>46112022102609173926198</v>
      </c>
      <c r="C1026" s="6" t="s">
        <v>15</v>
      </c>
      <c r="D1026" s="6" t="str">
        <f>"陈柳伶"</f>
        <v>陈柳伶</v>
      </c>
    </row>
    <row r="1027" spans="1:4" s="1" customFormat="1" ht="30" customHeight="1">
      <c r="A1027" s="6">
        <v>1025</v>
      </c>
      <c r="B1027" s="6" t="str">
        <f>"46112022102609232226212"</f>
        <v>46112022102609232226212</v>
      </c>
      <c r="C1027" s="6" t="s">
        <v>15</v>
      </c>
      <c r="D1027" s="6" t="str">
        <f>"郑宜昕"</f>
        <v>郑宜昕</v>
      </c>
    </row>
    <row r="1028" spans="1:4" s="1" customFormat="1" ht="30" customHeight="1">
      <c r="A1028" s="6">
        <v>1026</v>
      </c>
      <c r="B1028" s="6" t="str">
        <f>"46112022102609381726270"</f>
        <v>46112022102609381726270</v>
      </c>
      <c r="C1028" s="6" t="s">
        <v>15</v>
      </c>
      <c r="D1028" s="6" t="str">
        <f>"许小娜"</f>
        <v>许小娜</v>
      </c>
    </row>
    <row r="1029" spans="1:4" s="1" customFormat="1" ht="30" customHeight="1">
      <c r="A1029" s="6">
        <v>1027</v>
      </c>
      <c r="B1029" s="6" t="str">
        <f>"46112022102609510226309"</f>
        <v>46112022102609510226309</v>
      </c>
      <c r="C1029" s="6" t="s">
        <v>15</v>
      </c>
      <c r="D1029" s="6" t="str">
        <f>"吕素洁"</f>
        <v>吕素洁</v>
      </c>
    </row>
    <row r="1030" spans="1:4" s="1" customFormat="1" ht="30" customHeight="1">
      <c r="A1030" s="6">
        <v>1028</v>
      </c>
      <c r="B1030" s="6" t="str">
        <f>"46112022102609575726330"</f>
        <v>46112022102609575726330</v>
      </c>
      <c r="C1030" s="6" t="s">
        <v>15</v>
      </c>
      <c r="D1030" s="6" t="str">
        <f>"符桐华"</f>
        <v>符桐华</v>
      </c>
    </row>
    <row r="1031" spans="1:4" s="1" customFormat="1" ht="30" customHeight="1">
      <c r="A1031" s="6">
        <v>1029</v>
      </c>
      <c r="B1031" s="6" t="str">
        <f>"46112022102610084326376"</f>
        <v>46112022102610084326376</v>
      </c>
      <c r="C1031" s="6" t="s">
        <v>15</v>
      </c>
      <c r="D1031" s="6" t="str">
        <f>"王朝"</f>
        <v>王朝</v>
      </c>
    </row>
    <row r="1032" spans="1:4" s="1" customFormat="1" ht="30" customHeight="1">
      <c r="A1032" s="6">
        <v>1030</v>
      </c>
      <c r="B1032" s="6" t="str">
        <f>"46112022102610111126385"</f>
        <v>46112022102610111126385</v>
      </c>
      <c r="C1032" s="6" t="s">
        <v>15</v>
      </c>
      <c r="D1032" s="6" t="str">
        <f>"林栩卉"</f>
        <v>林栩卉</v>
      </c>
    </row>
    <row r="1033" spans="1:4" s="1" customFormat="1" ht="30" customHeight="1">
      <c r="A1033" s="6">
        <v>1031</v>
      </c>
      <c r="B1033" s="6" t="str">
        <f>"46112022102610260226459"</f>
        <v>46112022102610260226459</v>
      </c>
      <c r="C1033" s="6" t="s">
        <v>15</v>
      </c>
      <c r="D1033" s="6" t="str">
        <f>"文欣欣"</f>
        <v>文欣欣</v>
      </c>
    </row>
    <row r="1034" spans="1:4" s="1" customFormat="1" ht="30" customHeight="1">
      <c r="A1034" s="6">
        <v>1032</v>
      </c>
      <c r="B1034" s="6" t="str">
        <f>"46112022102610270126464"</f>
        <v>46112022102610270126464</v>
      </c>
      <c r="C1034" s="6" t="s">
        <v>15</v>
      </c>
      <c r="D1034" s="6" t="str">
        <f>"林方欣"</f>
        <v>林方欣</v>
      </c>
    </row>
    <row r="1035" spans="1:4" s="1" customFormat="1" ht="30" customHeight="1">
      <c r="A1035" s="6">
        <v>1033</v>
      </c>
      <c r="B1035" s="6" t="str">
        <f>"46112022102610443926530"</f>
        <v>46112022102610443926530</v>
      </c>
      <c r="C1035" s="6" t="s">
        <v>15</v>
      </c>
      <c r="D1035" s="6" t="str">
        <f>"杨泽丽"</f>
        <v>杨泽丽</v>
      </c>
    </row>
    <row r="1036" spans="1:4" s="1" customFormat="1" ht="30" customHeight="1">
      <c r="A1036" s="6">
        <v>1034</v>
      </c>
      <c r="B1036" s="6" t="str">
        <f>"46112022102610552226568"</f>
        <v>46112022102610552226568</v>
      </c>
      <c r="C1036" s="6" t="s">
        <v>15</v>
      </c>
      <c r="D1036" s="6" t="str">
        <f>"郑君"</f>
        <v>郑君</v>
      </c>
    </row>
    <row r="1037" spans="1:4" s="1" customFormat="1" ht="30" customHeight="1">
      <c r="A1037" s="6">
        <v>1035</v>
      </c>
      <c r="B1037" s="6" t="str">
        <f>"46112022102611072026617"</f>
        <v>46112022102611072026617</v>
      </c>
      <c r="C1037" s="6" t="s">
        <v>15</v>
      </c>
      <c r="D1037" s="6" t="str">
        <f>"王经菲"</f>
        <v>王经菲</v>
      </c>
    </row>
    <row r="1038" spans="1:4" s="1" customFormat="1" ht="30" customHeight="1">
      <c r="A1038" s="6">
        <v>1036</v>
      </c>
      <c r="B1038" s="6" t="str">
        <f>"46112022102611094826622"</f>
        <v>46112022102611094826622</v>
      </c>
      <c r="C1038" s="6" t="s">
        <v>15</v>
      </c>
      <c r="D1038" s="6" t="str">
        <f>"何瑞超"</f>
        <v>何瑞超</v>
      </c>
    </row>
    <row r="1039" spans="1:4" s="1" customFormat="1" ht="30" customHeight="1">
      <c r="A1039" s="6">
        <v>1037</v>
      </c>
      <c r="B1039" s="6" t="str">
        <f>"46112022102611141426638"</f>
        <v>46112022102611141426638</v>
      </c>
      <c r="C1039" s="6" t="s">
        <v>15</v>
      </c>
      <c r="D1039" s="6" t="str">
        <f>"谢惠婷"</f>
        <v>谢惠婷</v>
      </c>
    </row>
    <row r="1040" spans="1:4" s="1" customFormat="1" ht="30" customHeight="1">
      <c r="A1040" s="6">
        <v>1038</v>
      </c>
      <c r="B1040" s="6" t="str">
        <f>"46112022102611352026739"</f>
        <v>46112022102611352026739</v>
      </c>
      <c r="C1040" s="6" t="s">
        <v>15</v>
      </c>
      <c r="D1040" s="6" t="str">
        <f>"王祈鹏"</f>
        <v>王祈鹏</v>
      </c>
    </row>
    <row r="1041" spans="1:4" s="1" customFormat="1" ht="30" customHeight="1">
      <c r="A1041" s="6">
        <v>1039</v>
      </c>
      <c r="B1041" s="6" t="str">
        <f>"46112022102611355726742"</f>
        <v>46112022102611355726742</v>
      </c>
      <c r="C1041" s="6" t="s">
        <v>15</v>
      </c>
      <c r="D1041" s="6" t="str">
        <f>"符小卓"</f>
        <v>符小卓</v>
      </c>
    </row>
    <row r="1042" spans="1:4" s="1" customFormat="1" ht="30" customHeight="1">
      <c r="A1042" s="6">
        <v>1040</v>
      </c>
      <c r="B1042" s="6" t="str">
        <f>"46112022102611451926787"</f>
        <v>46112022102611451926787</v>
      </c>
      <c r="C1042" s="6" t="s">
        <v>15</v>
      </c>
      <c r="D1042" s="6" t="str">
        <f>"符颖"</f>
        <v>符颖</v>
      </c>
    </row>
    <row r="1043" spans="1:4" s="1" customFormat="1" ht="30" customHeight="1">
      <c r="A1043" s="6">
        <v>1041</v>
      </c>
      <c r="B1043" s="6" t="str">
        <f>"46112022102612115326868"</f>
        <v>46112022102612115326868</v>
      </c>
      <c r="C1043" s="6" t="s">
        <v>15</v>
      </c>
      <c r="D1043" s="6" t="str">
        <f>"陈小梦"</f>
        <v>陈小梦</v>
      </c>
    </row>
    <row r="1044" spans="1:4" s="1" customFormat="1" ht="30" customHeight="1">
      <c r="A1044" s="6">
        <v>1042</v>
      </c>
      <c r="B1044" s="6" t="str">
        <f>"46112022102612261326917"</f>
        <v>46112022102612261326917</v>
      </c>
      <c r="C1044" s="6" t="s">
        <v>15</v>
      </c>
      <c r="D1044" s="6" t="str">
        <f>"张玥"</f>
        <v>张玥</v>
      </c>
    </row>
    <row r="1045" spans="1:4" s="1" customFormat="1" ht="30" customHeight="1">
      <c r="A1045" s="6">
        <v>1043</v>
      </c>
      <c r="B1045" s="6" t="str">
        <f>"46112022102612321626942"</f>
        <v>46112022102612321626942</v>
      </c>
      <c r="C1045" s="6" t="s">
        <v>15</v>
      </c>
      <c r="D1045" s="6" t="str">
        <f>"赵健如"</f>
        <v>赵健如</v>
      </c>
    </row>
    <row r="1046" spans="1:4" s="1" customFormat="1" ht="30" customHeight="1">
      <c r="A1046" s="6">
        <v>1044</v>
      </c>
      <c r="B1046" s="6" t="str">
        <f>"46112022102612321726943"</f>
        <v>46112022102612321726943</v>
      </c>
      <c r="C1046" s="6" t="s">
        <v>15</v>
      </c>
      <c r="D1046" s="6" t="str">
        <f>"黄慕娴"</f>
        <v>黄慕娴</v>
      </c>
    </row>
    <row r="1047" spans="1:4" s="1" customFormat="1" ht="30" customHeight="1">
      <c r="A1047" s="6">
        <v>1045</v>
      </c>
      <c r="B1047" s="6" t="str">
        <f>"46112022102612424126975"</f>
        <v>46112022102612424126975</v>
      </c>
      <c r="C1047" s="6" t="s">
        <v>15</v>
      </c>
      <c r="D1047" s="6" t="str">
        <f>"何倩雨"</f>
        <v>何倩雨</v>
      </c>
    </row>
    <row r="1048" spans="1:4" s="1" customFormat="1" ht="30" customHeight="1">
      <c r="A1048" s="6">
        <v>1046</v>
      </c>
      <c r="B1048" s="6" t="str">
        <f>"46112022102613095027050"</f>
        <v>46112022102613095027050</v>
      </c>
      <c r="C1048" s="6" t="s">
        <v>15</v>
      </c>
      <c r="D1048" s="6" t="str">
        <f>"曾静怡"</f>
        <v>曾静怡</v>
      </c>
    </row>
    <row r="1049" spans="1:4" s="1" customFormat="1" ht="30" customHeight="1">
      <c r="A1049" s="6">
        <v>1047</v>
      </c>
      <c r="B1049" s="6" t="str">
        <f>"46112022102613270527092"</f>
        <v>46112022102613270527092</v>
      </c>
      <c r="C1049" s="6" t="s">
        <v>15</v>
      </c>
      <c r="D1049" s="6" t="str">
        <f>"石莹"</f>
        <v>石莹</v>
      </c>
    </row>
    <row r="1050" spans="1:4" s="1" customFormat="1" ht="30" customHeight="1">
      <c r="A1050" s="6">
        <v>1048</v>
      </c>
      <c r="B1050" s="6" t="str">
        <f>"46112022102613451527122"</f>
        <v>46112022102613451527122</v>
      </c>
      <c r="C1050" s="6" t="s">
        <v>15</v>
      </c>
      <c r="D1050" s="6" t="str">
        <f>"韦雪佳"</f>
        <v>韦雪佳</v>
      </c>
    </row>
    <row r="1051" spans="1:4" s="1" customFormat="1" ht="30" customHeight="1">
      <c r="A1051" s="6">
        <v>1049</v>
      </c>
      <c r="B1051" s="6" t="str">
        <f>"46112022102614050427176"</f>
        <v>46112022102614050427176</v>
      </c>
      <c r="C1051" s="6" t="s">
        <v>15</v>
      </c>
      <c r="D1051" s="6" t="str">
        <f>"符丹丹"</f>
        <v>符丹丹</v>
      </c>
    </row>
    <row r="1052" spans="1:4" s="1" customFormat="1" ht="30" customHeight="1">
      <c r="A1052" s="6">
        <v>1050</v>
      </c>
      <c r="B1052" s="6" t="str">
        <f>"46112022102614180227210"</f>
        <v>46112022102614180227210</v>
      </c>
      <c r="C1052" s="6" t="s">
        <v>15</v>
      </c>
      <c r="D1052" s="6" t="str">
        <f>"曾浩伦"</f>
        <v>曾浩伦</v>
      </c>
    </row>
    <row r="1053" spans="1:4" s="1" customFormat="1" ht="30" customHeight="1">
      <c r="A1053" s="6">
        <v>1051</v>
      </c>
      <c r="B1053" s="6" t="str">
        <f>"46112022102614315627246"</f>
        <v>46112022102614315627246</v>
      </c>
      <c r="C1053" s="6" t="s">
        <v>15</v>
      </c>
      <c r="D1053" s="6" t="str">
        <f>"黄昌岷"</f>
        <v>黄昌岷</v>
      </c>
    </row>
    <row r="1054" spans="1:4" s="1" customFormat="1" ht="30" customHeight="1">
      <c r="A1054" s="6">
        <v>1052</v>
      </c>
      <c r="B1054" s="6" t="str">
        <f>"46112022102614330627250"</f>
        <v>46112022102614330627250</v>
      </c>
      <c r="C1054" s="6" t="s">
        <v>15</v>
      </c>
      <c r="D1054" s="6" t="str">
        <f>"谢慧芬"</f>
        <v>谢慧芬</v>
      </c>
    </row>
    <row r="1055" spans="1:4" s="1" customFormat="1" ht="30" customHeight="1">
      <c r="A1055" s="6">
        <v>1053</v>
      </c>
      <c r="B1055" s="6" t="str">
        <f>"46112022102614451627298"</f>
        <v>46112022102614451627298</v>
      </c>
      <c r="C1055" s="6" t="s">
        <v>15</v>
      </c>
      <c r="D1055" s="6" t="str">
        <f>"云虹"</f>
        <v>云虹</v>
      </c>
    </row>
    <row r="1056" spans="1:4" s="1" customFormat="1" ht="30" customHeight="1">
      <c r="A1056" s="6">
        <v>1054</v>
      </c>
      <c r="B1056" s="6" t="str">
        <f>"46112022102615204727429"</f>
        <v>46112022102615204727429</v>
      </c>
      <c r="C1056" s="6" t="s">
        <v>15</v>
      </c>
      <c r="D1056" s="6" t="str">
        <f>"曾川"</f>
        <v>曾川</v>
      </c>
    </row>
    <row r="1057" spans="1:4" s="1" customFormat="1" ht="30" customHeight="1">
      <c r="A1057" s="6">
        <v>1055</v>
      </c>
      <c r="B1057" s="6" t="str">
        <f>"46112022102615220827433"</f>
        <v>46112022102615220827433</v>
      </c>
      <c r="C1057" s="6" t="s">
        <v>15</v>
      </c>
      <c r="D1057" s="6" t="str">
        <f>"刘淑鹏"</f>
        <v>刘淑鹏</v>
      </c>
    </row>
    <row r="1058" spans="1:4" s="1" customFormat="1" ht="30" customHeight="1">
      <c r="A1058" s="6">
        <v>1056</v>
      </c>
      <c r="B1058" s="6" t="str">
        <f>"46112022102615232127437"</f>
        <v>46112022102615232127437</v>
      </c>
      <c r="C1058" s="6" t="s">
        <v>15</v>
      </c>
      <c r="D1058" s="6" t="str">
        <f>"许东晨"</f>
        <v>许东晨</v>
      </c>
    </row>
    <row r="1059" spans="1:4" s="1" customFormat="1" ht="30" customHeight="1">
      <c r="A1059" s="6">
        <v>1057</v>
      </c>
      <c r="B1059" s="6" t="str">
        <f>"46112022102615251927442"</f>
        <v>46112022102615251927442</v>
      </c>
      <c r="C1059" s="6" t="s">
        <v>15</v>
      </c>
      <c r="D1059" s="6" t="str">
        <f>"羊广春"</f>
        <v>羊广春</v>
      </c>
    </row>
    <row r="1060" spans="1:4" s="1" customFormat="1" ht="30" customHeight="1">
      <c r="A1060" s="6">
        <v>1058</v>
      </c>
      <c r="B1060" s="6" t="str">
        <f>"46112022102615253127443"</f>
        <v>46112022102615253127443</v>
      </c>
      <c r="C1060" s="6" t="s">
        <v>15</v>
      </c>
      <c r="D1060" s="6" t="str">
        <f>"林彩虹"</f>
        <v>林彩虹</v>
      </c>
    </row>
    <row r="1061" spans="1:4" s="1" customFormat="1" ht="30" customHeight="1">
      <c r="A1061" s="6">
        <v>1059</v>
      </c>
      <c r="B1061" s="6" t="str">
        <f>"46112022102615261627448"</f>
        <v>46112022102615261627448</v>
      </c>
      <c r="C1061" s="6" t="s">
        <v>15</v>
      </c>
      <c r="D1061" s="6" t="str">
        <f>"谢小梅"</f>
        <v>谢小梅</v>
      </c>
    </row>
    <row r="1062" spans="1:4" s="1" customFormat="1" ht="30" customHeight="1">
      <c r="A1062" s="6">
        <v>1060</v>
      </c>
      <c r="B1062" s="6" t="str">
        <f>"46112022102615271527455"</f>
        <v>46112022102615271527455</v>
      </c>
      <c r="C1062" s="6" t="s">
        <v>15</v>
      </c>
      <c r="D1062" s="6" t="str">
        <f>"叶帆"</f>
        <v>叶帆</v>
      </c>
    </row>
    <row r="1063" spans="1:4" s="1" customFormat="1" ht="30" customHeight="1">
      <c r="A1063" s="6">
        <v>1061</v>
      </c>
      <c r="B1063" s="6" t="str">
        <f>"46112022102615383327506"</f>
        <v>46112022102615383327506</v>
      </c>
      <c r="C1063" s="6" t="s">
        <v>15</v>
      </c>
      <c r="D1063" s="6" t="str">
        <f>"蔡南虎"</f>
        <v>蔡南虎</v>
      </c>
    </row>
    <row r="1064" spans="1:4" s="1" customFormat="1" ht="30" customHeight="1">
      <c r="A1064" s="6">
        <v>1062</v>
      </c>
      <c r="B1064" s="6" t="str">
        <f>"46112022102615394627513"</f>
        <v>46112022102615394627513</v>
      </c>
      <c r="C1064" s="6" t="s">
        <v>15</v>
      </c>
      <c r="D1064" s="6" t="str">
        <f>"吉秋原"</f>
        <v>吉秋原</v>
      </c>
    </row>
    <row r="1065" spans="1:4" s="1" customFormat="1" ht="30" customHeight="1">
      <c r="A1065" s="6">
        <v>1063</v>
      </c>
      <c r="B1065" s="6" t="str">
        <f>"46112022102615414627519"</f>
        <v>46112022102615414627519</v>
      </c>
      <c r="C1065" s="6" t="s">
        <v>15</v>
      </c>
      <c r="D1065" s="6" t="str">
        <f>"梁能能"</f>
        <v>梁能能</v>
      </c>
    </row>
    <row r="1066" spans="1:4" s="1" customFormat="1" ht="30" customHeight="1">
      <c r="A1066" s="6">
        <v>1064</v>
      </c>
      <c r="B1066" s="6" t="str">
        <f>"46112022102615424327523"</f>
        <v>46112022102615424327523</v>
      </c>
      <c r="C1066" s="6" t="s">
        <v>15</v>
      </c>
      <c r="D1066" s="6" t="str">
        <f>"谭晓林"</f>
        <v>谭晓林</v>
      </c>
    </row>
    <row r="1067" spans="1:4" s="1" customFormat="1" ht="30" customHeight="1">
      <c r="A1067" s="6">
        <v>1065</v>
      </c>
      <c r="B1067" s="6" t="str">
        <f>"46112022102616052427611"</f>
        <v>46112022102616052427611</v>
      </c>
      <c r="C1067" s="6" t="s">
        <v>15</v>
      </c>
      <c r="D1067" s="6" t="str">
        <f>"袁月"</f>
        <v>袁月</v>
      </c>
    </row>
    <row r="1068" spans="1:4" s="1" customFormat="1" ht="30" customHeight="1">
      <c r="A1068" s="6">
        <v>1066</v>
      </c>
      <c r="B1068" s="6" t="str">
        <f>"46112022102616064227620"</f>
        <v>46112022102616064227620</v>
      </c>
      <c r="C1068" s="6" t="s">
        <v>15</v>
      </c>
      <c r="D1068" s="6" t="str">
        <f>"王小玲"</f>
        <v>王小玲</v>
      </c>
    </row>
    <row r="1069" spans="1:4" s="1" customFormat="1" ht="30" customHeight="1">
      <c r="A1069" s="6">
        <v>1067</v>
      </c>
      <c r="B1069" s="6" t="str">
        <f>"46112022102616070127621"</f>
        <v>46112022102616070127621</v>
      </c>
      <c r="C1069" s="6" t="s">
        <v>15</v>
      </c>
      <c r="D1069" s="6" t="str">
        <f>"云紫燕"</f>
        <v>云紫燕</v>
      </c>
    </row>
    <row r="1070" spans="1:4" s="1" customFormat="1" ht="30" customHeight="1">
      <c r="A1070" s="6">
        <v>1068</v>
      </c>
      <c r="B1070" s="6" t="str">
        <f>"46112022102616071227622"</f>
        <v>46112022102616071227622</v>
      </c>
      <c r="C1070" s="6" t="s">
        <v>15</v>
      </c>
      <c r="D1070" s="6" t="str">
        <f>"陈宁梅"</f>
        <v>陈宁梅</v>
      </c>
    </row>
    <row r="1071" spans="1:4" s="1" customFormat="1" ht="30" customHeight="1">
      <c r="A1071" s="6">
        <v>1069</v>
      </c>
      <c r="B1071" s="6" t="str">
        <f>"46112022102616184027660"</f>
        <v>46112022102616184027660</v>
      </c>
      <c r="C1071" s="6" t="s">
        <v>15</v>
      </c>
      <c r="D1071" s="6" t="str">
        <f>"文心怡"</f>
        <v>文心怡</v>
      </c>
    </row>
    <row r="1072" spans="1:4" s="1" customFormat="1" ht="30" customHeight="1">
      <c r="A1072" s="6">
        <v>1070</v>
      </c>
      <c r="B1072" s="6" t="str">
        <f>"46112022102616424527752"</f>
        <v>46112022102616424527752</v>
      </c>
      <c r="C1072" s="6" t="s">
        <v>15</v>
      </c>
      <c r="D1072" s="6" t="str">
        <f>"梁杨柳"</f>
        <v>梁杨柳</v>
      </c>
    </row>
    <row r="1073" spans="1:4" s="1" customFormat="1" ht="30" customHeight="1">
      <c r="A1073" s="6">
        <v>1071</v>
      </c>
      <c r="B1073" s="6" t="str">
        <f>"46112022102616525727782"</f>
        <v>46112022102616525727782</v>
      </c>
      <c r="C1073" s="6" t="s">
        <v>15</v>
      </c>
      <c r="D1073" s="6" t="str">
        <f>"王娇雪"</f>
        <v>王娇雪</v>
      </c>
    </row>
    <row r="1074" spans="1:4" s="1" customFormat="1" ht="30" customHeight="1">
      <c r="A1074" s="6">
        <v>1072</v>
      </c>
      <c r="B1074" s="6" t="str">
        <f>"46112022102616555927791"</f>
        <v>46112022102616555927791</v>
      </c>
      <c r="C1074" s="6" t="s">
        <v>15</v>
      </c>
      <c r="D1074" s="6" t="str">
        <f>"郑天珊"</f>
        <v>郑天珊</v>
      </c>
    </row>
    <row r="1075" spans="1:4" s="1" customFormat="1" ht="30" customHeight="1">
      <c r="A1075" s="6">
        <v>1073</v>
      </c>
      <c r="B1075" s="6" t="str">
        <f>"46112022102616581127801"</f>
        <v>46112022102616581127801</v>
      </c>
      <c r="C1075" s="6" t="s">
        <v>15</v>
      </c>
      <c r="D1075" s="6" t="str">
        <f>"易一楹"</f>
        <v>易一楹</v>
      </c>
    </row>
    <row r="1076" spans="1:4" s="1" customFormat="1" ht="30" customHeight="1">
      <c r="A1076" s="6">
        <v>1074</v>
      </c>
      <c r="B1076" s="6" t="str">
        <f>"46112022102617071527832"</f>
        <v>46112022102617071527832</v>
      </c>
      <c r="C1076" s="6" t="s">
        <v>15</v>
      </c>
      <c r="D1076" s="6" t="str">
        <f>"许夏云"</f>
        <v>许夏云</v>
      </c>
    </row>
    <row r="1077" spans="1:4" s="1" customFormat="1" ht="30" customHeight="1">
      <c r="A1077" s="6">
        <v>1075</v>
      </c>
      <c r="B1077" s="6" t="str">
        <f>"46112022102617474627967"</f>
        <v>46112022102617474627967</v>
      </c>
      <c r="C1077" s="6" t="s">
        <v>15</v>
      </c>
      <c r="D1077" s="6" t="str">
        <f>"杨令捷"</f>
        <v>杨令捷</v>
      </c>
    </row>
    <row r="1078" spans="1:4" s="1" customFormat="1" ht="30" customHeight="1">
      <c r="A1078" s="6">
        <v>1076</v>
      </c>
      <c r="B1078" s="6" t="str">
        <f>"46112022102617483227969"</f>
        <v>46112022102617483227969</v>
      </c>
      <c r="C1078" s="6" t="s">
        <v>15</v>
      </c>
      <c r="D1078" s="6" t="str">
        <f>"吴秋颜"</f>
        <v>吴秋颜</v>
      </c>
    </row>
    <row r="1079" spans="1:4" s="1" customFormat="1" ht="30" customHeight="1">
      <c r="A1079" s="6">
        <v>1077</v>
      </c>
      <c r="B1079" s="6" t="str">
        <f>"46112022102618045527999"</f>
        <v>46112022102618045527999</v>
      </c>
      <c r="C1079" s="6" t="s">
        <v>15</v>
      </c>
      <c r="D1079" s="6" t="str">
        <f>"吴其莊"</f>
        <v>吴其莊</v>
      </c>
    </row>
    <row r="1080" spans="1:4" s="1" customFormat="1" ht="30" customHeight="1">
      <c r="A1080" s="6">
        <v>1078</v>
      </c>
      <c r="B1080" s="6" t="str">
        <f>"46112022102618100528008"</f>
        <v>46112022102618100528008</v>
      </c>
      <c r="C1080" s="6" t="s">
        <v>15</v>
      </c>
      <c r="D1080" s="6" t="str">
        <f>"崔明旭"</f>
        <v>崔明旭</v>
      </c>
    </row>
    <row r="1081" spans="1:4" s="1" customFormat="1" ht="30" customHeight="1">
      <c r="A1081" s="6">
        <v>1079</v>
      </c>
      <c r="B1081" s="6" t="str">
        <f>"46112022102618174428029"</f>
        <v>46112022102618174428029</v>
      </c>
      <c r="C1081" s="6" t="s">
        <v>15</v>
      </c>
      <c r="D1081" s="6" t="str">
        <f>"李蔚"</f>
        <v>李蔚</v>
      </c>
    </row>
    <row r="1082" spans="1:4" s="1" customFormat="1" ht="30" customHeight="1">
      <c r="A1082" s="6">
        <v>1080</v>
      </c>
      <c r="B1082" s="6" t="str">
        <f>"46112022102618294228045"</f>
        <v>46112022102618294228045</v>
      </c>
      <c r="C1082" s="6" t="s">
        <v>15</v>
      </c>
      <c r="D1082" s="6" t="str">
        <f>"吴思琪"</f>
        <v>吴思琪</v>
      </c>
    </row>
    <row r="1083" spans="1:4" s="1" customFormat="1" ht="30" customHeight="1">
      <c r="A1083" s="6">
        <v>1081</v>
      </c>
      <c r="B1083" s="6" t="str">
        <f>"46112022102618472728088"</f>
        <v>46112022102618472728088</v>
      </c>
      <c r="C1083" s="6" t="s">
        <v>15</v>
      </c>
      <c r="D1083" s="6" t="str">
        <f>"陈镜伊"</f>
        <v>陈镜伊</v>
      </c>
    </row>
    <row r="1084" spans="1:4" s="1" customFormat="1" ht="30" customHeight="1">
      <c r="A1084" s="6">
        <v>1082</v>
      </c>
      <c r="B1084" s="6" t="str">
        <f>"46112022102618521128100"</f>
        <v>46112022102618521128100</v>
      </c>
      <c r="C1084" s="6" t="s">
        <v>15</v>
      </c>
      <c r="D1084" s="6" t="str">
        <f>"陈键"</f>
        <v>陈键</v>
      </c>
    </row>
    <row r="1085" spans="1:4" s="1" customFormat="1" ht="30" customHeight="1">
      <c r="A1085" s="6">
        <v>1083</v>
      </c>
      <c r="B1085" s="6" t="str">
        <f>"46112022102619151328234"</f>
        <v>46112022102619151328234</v>
      </c>
      <c r="C1085" s="6" t="s">
        <v>15</v>
      </c>
      <c r="D1085" s="6" t="str">
        <f>"黄钰"</f>
        <v>黄钰</v>
      </c>
    </row>
    <row r="1086" spans="1:4" s="1" customFormat="1" ht="30" customHeight="1">
      <c r="A1086" s="6">
        <v>1084</v>
      </c>
      <c r="B1086" s="6" t="str">
        <f>"46112022102619165428240"</f>
        <v>46112022102619165428240</v>
      </c>
      <c r="C1086" s="6" t="s">
        <v>15</v>
      </c>
      <c r="D1086" s="6" t="str">
        <f>"翁良乙"</f>
        <v>翁良乙</v>
      </c>
    </row>
    <row r="1087" spans="1:4" s="1" customFormat="1" ht="30" customHeight="1">
      <c r="A1087" s="6">
        <v>1085</v>
      </c>
      <c r="B1087" s="6" t="str">
        <f>"46112022102619270728299"</f>
        <v>46112022102619270728299</v>
      </c>
      <c r="C1087" s="6" t="s">
        <v>15</v>
      </c>
      <c r="D1087" s="6" t="str">
        <f>"彭进"</f>
        <v>彭进</v>
      </c>
    </row>
    <row r="1088" spans="1:4" s="1" customFormat="1" ht="30" customHeight="1">
      <c r="A1088" s="6">
        <v>1086</v>
      </c>
      <c r="B1088" s="6" t="str">
        <f>"46112022102619275728304"</f>
        <v>46112022102619275728304</v>
      </c>
      <c r="C1088" s="6" t="s">
        <v>15</v>
      </c>
      <c r="D1088" s="6" t="str">
        <f>"盛皓然"</f>
        <v>盛皓然</v>
      </c>
    </row>
    <row r="1089" spans="1:4" s="1" customFormat="1" ht="30" customHeight="1">
      <c r="A1089" s="6">
        <v>1087</v>
      </c>
      <c r="B1089" s="6" t="str">
        <f>"46112022102619402028363"</f>
        <v>46112022102619402028363</v>
      </c>
      <c r="C1089" s="6" t="s">
        <v>15</v>
      </c>
      <c r="D1089" s="6" t="str">
        <f>"陈莹"</f>
        <v>陈莹</v>
      </c>
    </row>
    <row r="1090" spans="1:4" s="1" customFormat="1" ht="30" customHeight="1">
      <c r="A1090" s="6">
        <v>1088</v>
      </c>
      <c r="B1090" s="6" t="str">
        <f>"46112022102619442428375"</f>
        <v>46112022102619442428375</v>
      </c>
      <c r="C1090" s="6" t="s">
        <v>15</v>
      </c>
      <c r="D1090" s="6" t="str">
        <f>"许良豪"</f>
        <v>许良豪</v>
      </c>
    </row>
    <row r="1091" spans="1:4" s="1" customFormat="1" ht="30" customHeight="1">
      <c r="A1091" s="6">
        <v>1089</v>
      </c>
      <c r="B1091" s="6" t="str">
        <f>"46112022102620010428457"</f>
        <v>46112022102620010428457</v>
      </c>
      <c r="C1091" s="6" t="s">
        <v>15</v>
      </c>
      <c r="D1091" s="6" t="str">
        <f>"郑珊"</f>
        <v>郑珊</v>
      </c>
    </row>
    <row r="1092" spans="1:4" s="1" customFormat="1" ht="30" customHeight="1">
      <c r="A1092" s="6">
        <v>1090</v>
      </c>
      <c r="B1092" s="6" t="str">
        <f>"46112022102620125628502"</f>
        <v>46112022102620125628502</v>
      </c>
      <c r="C1092" s="6" t="s">
        <v>15</v>
      </c>
      <c r="D1092" s="6" t="str">
        <f>"蒙莹莹"</f>
        <v>蒙莹莹</v>
      </c>
    </row>
    <row r="1093" spans="1:4" s="1" customFormat="1" ht="30" customHeight="1">
      <c r="A1093" s="6">
        <v>1091</v>
      </c>
      <c r="B1093" s="6" t="str">
        <f>"46112022102620205228539"</f>
        <v>46112022102620205228539</v>
      </c>
      <c r="C1093" s="6" t="s">
        <v>15</v>
      </c>
      <c r="D1093" s="6" t="str">
        <f>"李唯维"</f>
        <v>李唯维</v>
      </c>
    </row>
    <row r="1094" spans="1:4" s="1" customFormat="1" ht="30" customHeight="1">
      <c r="A1094" s="6">
        <v>1092</v>
      </c>
      <c r="B1094" s="6" t="str">
        <f>"46112022102620220528547"</f>
        <v>46112022102620220528547</v>
      </c>
      <c r="C1094" s="6" t="s">
        <v>15</v>
      </c>
      <c r="D1094" s="6" t="str">
        <f>"张园铃"</f>
        <v>张园铃</v>
      </c>
    </row>
    <row r="1095" spans="1:4" s="1" customFormat="1" ht="30" customHeight="1">
      <c r="A1095" s="6">
        <v>1093</v>
      </c>
      <c r="B1095" s="6" t="str">
        <f>"46112022102620332628593"</f>
        <v>46112022102620332628593</v>
      </c>
      <c r="C1095" s="6" t="s">
        <v>15</v>
      </c>
      <c r="D1095" s="6" t="str">
        <f>"王品熙"</f>
        <v>王品熙</v>
      </c>
    </row>
    <row r="1096" spans="1:4" s="1" customFormat="1" ht="30" customHeight="1">
      <c r="A1096" s="6">
        <v>1094</v>
      </c>
      <c r="B1096" s="6" t="str">
        <f>"46112022102620420528625"</f>
        <v>46112022102620420528625</v>
      </c>
      <c r="C1096" s="6" t="s">
        <v>15</v>
      </c>
      <c r="D1096" s="6" t="str">
        <f>"卓小娜"</f>
        <v>卓小娜</v>
      </c>
    </row>
    <row r="1097" spans="1:4" s="1" customFormat="1" ht="30" customHeight="1">
      <c r="A1097" s="6">
        <v>1095</v>
      </c>
      <c r="B1097" s="6" t="str">
        <f>"46112022102620443428631"</f>
        <v>46112022102620443428631</v>
      </c>
      <c r="C1097" s="6" t="s">
        <v>15</v>
      </c>
      <c r="D1097" s="6" t="str">
        <f>"周其良"</f>
        <v>周其良</v>
      </c>
    </row>
    <row r="1098" spans="1:4" s="1" customFormat="1" ht="30" customHeight="1">
      <c r="A1098" s="6">
        <v>1096</v>
      </c>
      <c r="B1098" s="6" t="str">
        <f>"46112022102620560528670"</f>
        <v>46112022102620560528670</v>
      </c>
      <c r="C1098" s="6" t="s">
        <v>15</v>
      </c>
      <c r="D1098" s="6" t="str">
        <f>"李宇欣"</f>
        <v>李宇欣</v>
      </c>
    </row>
    <row r="1099" spans="1:4" s="1" customFormat="1" ht="30" customHeight="1">
      <c r="A1099" s="6">
        <v>1097</v>
      </c>
      <c r="B1099" s="6" t="str">
        <f>"46112022102621041528700"</f>
        <v>46112022102621041528700</v>
      </c>
      <c r="C1099" s="6" t="s">
        <v>15</v>
      </c>
      <c r="D1099" s="6" t="str">
        <f>"黄宗武"</f>
        <v>黄宗武</v>
      </c>
    </row>
    <row r="1100" spans="1:4" s="1" customFormat="1" ht="30" customHeight="1">
      <c r="A1100" s="6">
        <v>1098</v>
      </c>
      <c r="B1100" s="6" t="str">
        <f>"46112022102621142028735"</f>
        <v>46112022102621142028735</v>
      </c>
      <c r="C1100" s="6" t="s">
        <v>15</v>
      </c>
      <c r="D1100" s="6" t="str">
        <f>"许雅佳"</f>
        <v>许雅佳</v>
      </c>
    </row>
    <row r="1101" spans="1:4" s="1" customFormat="1" ht="30" customHeight="1">
      <c r="A1101" s="6">
        <v>1099</v>
      </c>
      <c r="B1101" s="6" t="str">
        <f>"46112022102621250928774"</f>
        <v>46112022102621250928774</v>
      </c>
      <c r="C1101" s="6" t="s">
        <v>15</v>
      </c>
      <c r="D1101" s="6" t="str">
        <f>"姚颖"</f>
        <v>姚颖</v>
      </c>
    </row>
    <row r="1102" spans="1:4" s="1" customFormat="1" ht="30" customHeight="1">
      <c r="A1102" s="6">
        <v>1100</v>
      </c>
      <c r="B1102" s="6" t="str">
        <f>"46112022102621322028792"</f>
        <v>46112022102621322028792</v>
      </c>
      <c r="C1102" s="6" t="s">
        <v>15</v>
      </c>
      <c r="D1102" s="6" t="str">
        <f>"王凌霞"</f>
        <v>王凌霞</v>
      </c>
    </row>
    <row r="1103" spans="1:4" s="1" customFormat="1" ht="30" customHeight="1">
      <c r="A1103" s="6">
        <v>1101</v>
      </c>
      <c r="B1103" s="6" t="str">
        <f>"46112022102622020328890"</f>
        <v>46112022102622020328890</v>
      </c>
      <c r="C1103" s="6" t="s">
        <v>15</v>
      </c>
      <c r="D1103" s="6" t="str">
        <f>"洪二妹"</f>
        <v>洪二妹</v>
      </c>
    </row>
    <row r="1104" spans="1:4" s="1" customFormat="1" ht="30" customHeight="1">
      <c r="A1104" s="6">
        <v>1102</v>
      </c>
      <c r="B1104" s="6" t="str">
        <f>"46112022102622021128892"</f>
        <v>46112022102622021128892</v>
      </c>
      <c r="C1104" s="6" t="s">
        <v>15</v>
      </c>
      <c r="D1104" s="6" t="str">
        <f>"李海月"</f>
        <v>李海月</v>
      </c>
    </row>
    <row r="1105" spans="1:4" s="1" customFormat="1" ht="30" customHeight="1">
      <c r="A1105" s="6">
        <v>1103</v>
      </c>
      <c r="B1105" s="6" t="str">
        <f>"46112022102622084828916"</f>
        <v>46112022102622084828916</v>
      </c>
      <c r="C1105" s="6" t="s">
        <v>15</v>
      </c>
      <c r="D1105" s="6" t="str">
        <f>"黄海引"</f>
        <v>黄海引</v>
      </c>
    </row>
    <row r="1106" spans="1:4" s="1" customFormat="1" ht="30" customHeight="1">
      <c r="A1106" s="6">
        <v>1104</v>
      </c>
      <c r="B1106" s="6" t="str">
        <f>"46112022102622143428937"</f>
        <v>46112022102622143428937</v>
      </c>
      <c r="C1106" s="6" t="s">
        <v>15</v>
      </c>
      <c r="D1106" s="6" t="str">
        <f>"邓力豪"</f>
        <v>邓力豪</v>
      </c>
    </row>
    <row r="1107" spans="1:4" s="1" customFormat="1" ht="30" customHeight="1">
      <c r="A1107" s="6">
        <v>1105</v>
      </c>
      <c r="B1107" s="6" t="str">
        <f>"46112022102622143828940"</f>
        <v>46112022102622143828940</v>
      </c>
      <c r="C1107" s="6" t="s">
        <v>15</v>
      </c>
      <c r="D1107" s="6" t="str">
        <f>"林俞彤"</f>
        <v>林俞彤</v>
      </c>
    </row>
    <row r="1108" spans="1:4" s="1" customFormat="1" ht="30" customHeight="1">
      <c r="A1108" s="6">
        <v>1106</v>
      </c>
      <c r="B1108" s="6" t="str">
        <f>"46112022102622190228952"</f>
        <v>46112022102622190228952</v>
      </c>
      <c r="C1108" s="6" t="s">
        <v>15</v>
      </c>
      <c r="D1108" s="6" t="str">
        <f>"李奇阳"</f>
        <v>李奇阳</v>
      </c>
    </row>
    <row r="1109" spans="1:4" s="1" customFormat="1" ht="30" customHeight="1">
      <c r="A1109" s="6">
        <v>1107</v>
      </c>
      <c r="B1109" s="6" t="str">
        <f>"46112022102622231728966"</f>
        <v>46112022102622231728966</v>
      </c>
      <c r="C1109" s="6" t="s">
        <v>15</v>
      </c>
      <c r="D1109" s="6" t="str">
        <f>"胡聪"</f>
        <v>胡聪</v>
      </c>
    </row>
    <row r="1110" spans="1:4" s="1" customFormat="1" ht="30" customHeight="1">
      <c r="A1110" s="6">
        <v>1108</v>
      </c>
      <c r="B1110" s="6" t="str">
        <f>"46112022102622341829000"</f>
        <v>46112022102622341829000</v>
      </c>
      <c r="C1110" s="6" t="s">
        <v>15</v>
      </c>
      <c r="D1110" s="6" t="str">
        <f>"陈芳莹"</f>
        <v>陈芳莹</v>
      </c>
    </row>
    <row r="1111" spans="1:4" s="1" customFormat="1" ht="30" customHeight="1">
      <c r="A1111" s="6">
        <v>1109</v>
      </c>
      <c r="B1111" s="6" t="str">
        <f>"46112022102622363829010"</f>
        <v>46112022102622363829010</v>
      </c>
      <c r="C1111" s="6" t="s">
        <v>15</v>
      </c>
      <c r="D1111" s="6" t="str">
        <f>"李芃欣"</f>
        <v>李芃欣</v>
      </c>
    </row>
    <row r="1112" spans="1:4" s="1" customFormat="1" ht="30" customHeight="1">
      <c r="A1112" s="6">
        <v>1110</v>
      </c>
      <c r="B1112" s="6" t="str">
        <f>"46112022102622483629040"</f>
        <v>46112022102622483629040</v>
      </c>
      <c r="C1112" s="6" t="s">
        <v>15</v>
      </c>
      <c r="D1112" s="6" t="str">
        <f>"苏小花"</f>
        <v>苏小花</v>
      </c>
    </row>
    <row r="1113" spans="1:4" s="1" customFormat="1" ht="30" customHeight="1">
      <c r="A1113" s="6">
        <v>1111</v>
      </c>
      <c r="B1113" s="6" t="str">
        <f>"46112022102623154529114"</f>
        <v>46112022102623154529114</v>
      </c>
      <c r="C1113" s="6" t="s">
        <v>15</v>
      </c>
      <c r="D1113" s="6" t="str">
        <f>"林上月"</f>
        <v>林上月</v>
      </c>
    </row>
    <row r="1114" spans="1:4" s="1" customFormat="1" ht="30" customHeight="1">
      <c r="A1114" s="6">
        <v>1112</v>
      </c>
      <c r="B1114" s="6" t="str">
        <f>"46112022102623280629138"</f>
        <v>46112022102623280629138</v>
      </c>
      <c r="C1114" s="6" t="s">
        <v>15</v>
      </c>
      <c r="D1114" s="6" t="str">
        <f>"曾祥慧"</f>
        <v>曾祥慧</v>
      </c>
    </row>
    <row r="1115" spans="1:4" s="1" customFormat="1" ht="30" customHeight="1">
      <c r="A1115" s="6">
        <v>1113</v>
      </c>
      <c r="B1115" s="6" t="str">
        <f>"46112022102623480329173"</f>
        <v>46112022102623480329173</v>
      </c>
      <c r="C1115" s="6" t="s">
        <v>15</v>
      </c>
      <c r="D1115" s="6" t="str">
        <f>"钟俊民"</f>
        <v>钟俊民</v>
      </c>
    </row>
    <row r="1116" spans="1:4" s="1" customFormat="1" ht="30" customHeight="1">
      <c r="A1116" s="6">
        <v>1114</v>
      </c>
      <c r="B1116" s="6" t="str">
        <f>"46112022102623484729174"</f>
        <v>46112022102623484729174</v>
      </c>
      <c r="C1116" s="6" t="s">
        <v>15</v>
      </c>
      <c r="D1116" s="6" t="str">
        <f>"王俊机"</f>
        <v>王俊机</v>
      </c>
    </row>
    <row r="1117" spans="1:4" s="1" customFormat="1" ht="30" customHeight="1">
      <c r="A1117" s="6">
        <v>1115</v>
      </c>
      <c r="B1117" s="6" t="str">
        <f>"46112022102700284229237"</f>
        <v>46112022102700284229237</v>
      </c>
      <c r="C1117" s="6" t="s">
        <v>15</v>
      </c>
      <c r="D1117" s="6" t="str">
        <f>"林琳"</f>
        <v>林琳</v>
      </c>
    </row>
    <row r="1118" spans="1:4" s="1" customFormat="1" ht="30" customHeight="1">
      <c r="A1118" s="6">
        <v>1116</v>
      </c>
      <c r="B1118" s="6" t="str">
        <f>"46112022102700370229246"</f>
        <v>46112022102700370229246</v>
      </c>
      <c r="C1118" s="6" t="s">
        <v>15</v>
      </c>
      <c r="D1118" s="6" t="str">
        <f>"纪伟伟"</f>
        <v>纪伟伟</v>
      </c>
    </row>
    <row r="1119" spans="1:4" s="1" customFormat="1" ht="30" customHeight="1">
      <c r="A1119" s="6">
        <v>1117</v>
      </c>
      <c r="B1119" s="6" t="str">
        <f>"46112022102700422029250"</f>
        <v>46112022102700422029250</v>
      </c>
      <c r="C1119" s="6" t="s">
        <v>15</v>
      </c>
      <c r="D1119" s="6" t="str">
        <f>"洪旖"</f>
        <v>洪旖</v>
      </c>
    </row>
    <row r="1120" spans="1:4" s="1" customFormat="1" ht="30" customHeight="1">
      <c r="A1120" s="6">
        <v>1118</v>
      </c>
      <c r="B1120" s="6" t="str">
        <f>"46112022102707320729303"</f>
        <v>46112022102707320729303</v>
      </c>
      <c r="C1120" s="6" t="s">
        <v>15</v>
      </c>
      <c r="D1120" s="6" t="str">
        <f>"韩采芳"</f>
        <v>韩采芳</v>
      </c>
    </row>
    <row r="1121" spans="1:4" s="1" customFormat="1" ht="30" customHeight="1">
      <c r="A1121" s="6">
        <v>1119</v>
      </c>
      <c r="B1121" s="6" t="str">
        <f>"46112022102707484829310"</f>
        <v>46112022102707484829310</v>
      </c>
      <c r="C1121" s="6" t="s">
        <v>15</v>
      </c>
      <c r="D1121" s="6" t="str">
        <f>"周承政"</f>
        <v>周承政</v>
      </c>
    </row>
    <row r="1122" spans="1:4" s="1" customFormat="1" ht="30" customHeight="1">
      <c r="A1122" s="6">
        <v>1120</v>
      </c>
      <c r="B1122" s="6" t="str">
        <f>"46112022102709030029409"</f>
        <v>46112022102709030029409</v>
      </c>
      <c r="C1122" s="6" t="s">
        <v>15</v>
      </c>
      <c r="D1122" s="6" t="str">
        <f>"林丽健"</f>
        <v>林丽健</v>
      </c>
    </row>
    <row r="1123" spans="1:4" s="1" customFormat="1" ht="30" customHeight="1">
      <c r="A1123" s="6">
        <v>1121</v>
      </c>
      <c r="B1123" s="6" t="str">
        <f>"46112022102709085929432"</f>
        <v>46112022102709085929432</v>
      </c>
      <c r="C1123" s="6" t="s">
        <v>15</v>
      </c>
      <c r="D1123" s="6" t="str">
        <f>"杨紫涵"</f>
        <v>杨紫涵</v>
      </c>
    </row>
    <row r="1124" spans="1:4" s="1" customFormat="1" ht="30" customHeight="1">
      <c r="A1124" s="6">
        <v>1122</v>
      </c>
      <c r="B1124" s="6" t="str">
        <f>"46112022102709175229461"</f>
        <v>46112022102709175229461</v>
      </c>
      <c r="C1124" s="6" t="s">
        <v>15</v>
      </c>
      <c r="D1124" s="6" t="str">
        <f>"陈俞宏"</f>
        <v>陈俞宏</v>
      </c>
    </row>
    <row r="1125" spans="1:4" s="1" customFormat="1" ht="30" customHeight="1">
      <c r="A1125" s="6">
        <v>1123</v>
      </c>
      <c r="B1125" s="6" t="str">
        <f>"46112022102709212129474"</f>
        <v>46112022102709212129474</v>
      </c>
      <c r="C1125" s="6" t="s">
        <v>15</v>
      </c>
      <c r="D1125" s="6" t="str">
        <f>"吴木云"</f>
        <v>吴木云</v>
      </c>
    </row>
    <row r="1126" spans="1:4" s="1" customFormat="1" ht="30" customHeight="1">
      <c r="A1126" s="6">
        <v>1124</v>
      </c>
      <c r="B1126" s="6" t="str">
        <f>"46112022102709214029475"</f>
        <v>46112022102709214029475</v>
      </c>
      <c r="C1126" s="6" t="s">
        <v>15</v>
      </c>
      <c r="D1126" s="6" t="str">
        <f>"张祖菠"</f>
        <v>张祖菠</v>
      </c>
    </row>
    <row r="1127" spans="1:4" s="1" customFormat="1" ht="30" customHeight="1">
      <c r="A1127" s="6">
        <v>1125</v>
      </c>
      <c r="B1127" s="6" t="str">
        <f>"46112022102709362429515"</f>
        <v>46112022102709362429515</v>
      </c>
      <c r="C1127" s="6" t="s">
        <v>15</v>
      </c>
      <c r="D1127" s="6" t="str">
        <f>"陈珏葶"</f>
        <v>陈珏葶</v>
      </c>
    </row>
    <row r="1128" spans="1:4" s="1" customFormat="1" ht="30" customHeight="1">
      <c r="A1128" s="6">
        <v>1126</v>
      </c>
      <c r="B1128" s="6" t="str">
        <f>"46112022102709380529521"</f>
        <v>46112022102709380529521</v>
      </c>
      <c r="C1128" s="6" t="s">
        <v>15</v>
      </c>
      <c r="D1128" s="6" t="str">
        <f>"王婷"</f>
        <v>王婷</v>
      </c>
    </row>
    <row r="1129" spans="1:4" s="1" customFormat="1" ht="30" customHeight="1">
      <c r="A1129" s="6">
        <v>1127</v>
      </c>
      <c r="B1129" s="6" t="str">
        <f>"46112022102709575229584"</f>
        <v>46112022102709575229584</v>
      </c>
      <c r="C1129" s="6" t="s">
        <v>15</v>
      </c>
      <c r="D1129" s="6" t="str">
        <f>"华怡"</f>
        <v>华怡</v>
      </c>
    </row>
    <row r="1130" spans="1:4" s="1" customFormat="1" ht="30" customHeight="1">
      <c r="A1130" s="6">
        <v>1128</v>
      </c>
      <c r="B1130" s="6" t="str">
        <f>"46112022102710005529597"</f>
        <v>46112022102710005529597</v>
      </c>
      <c r="C1130" s="6" t="s">
        <v>15</v>
      </c>
      <c r="D1130" s="6" t="str">
        <f>"云雨"</f>
        <v>云雨</v>
      </c>
    </row>
    <row r="1131" spans="1:4" s="1" customFormat="1" ht="30" customHeight="1">
      <c r="A1131" s="6">
        <v>1129</v>
      </c>
      <c r="B1131" s="6" t="str">
        <f>"46112022102710025829600"</f>
        <v>46112022102710025829600</v>
      </c>
      <c r="C1131" s="6" t="s">
        <v>15</v>
      </c>
      <c r="D1131" s="6" t="str">
        <f>"陈丹"</f>
        <v>陈丹</v>
      </c>
    </row>
    <row r="1132" spans="1:4" s="1" customFormat="1" ht="30" customHeight="1">
      <c r="A1132" s="6">
        <v>1130</v>
      </c>
      <c r="B1132" s="6" t="str">
        <f>"46112022102710074229622"</f>
        <v>46112022102710074229622</v>
      </c>
      <c r="C1132" s="6" t="s">
        <v>15</v>
      </c>
      <c r="D1132" s="6" t="str">
        <f>"陈磊"</f>
        <v>陈磊</v>
      </c>
    </row>
    <row r="1133" spans="1:4" s="1" customFormat="1" ht="30" customHeight="1">
      <c r="A1133" s="6">
        <v>1131</v>
      </c>
      <c r="B1133" s="6" t="str">
        <f>"46112022102710275629695"</f>
        <v>46112022102710275629695</v>
      </c>
      <c r="C1133" s="6" t="s">
        <v>15</v>
      </c>
      <c r="D1133" s="6" t="str">
        <f>"李路娜"</f>
        <v>李路娜</v>
      </c>
    </row>
    <row r="1134" spans="1:4" s="1" customFormat="1" ht="30" customHeight="1">
      <c r="A1134" s="6">
        <v>1132</v>
      </c>
      <c r="B1134" s="6" t="str">
        <f>"46112022102710342929710"</f>
        <v>46112022102710342929710</v>
      </c>
      <c r="C1134" s="6" t="s">
        <v>15</v>
      </c>
      <c r="D1134" s="6" t="str">
        <f>"王淑瑶"</f>
        <v>王淑瑶</v>
      </c>
    </row>
    <row r="1135" spans="1:4" s="1" customFormat="1" ht="30" customHeight="1">
      <c r="A1135" s="6">
        <v>1133</v>
      </c>
      <c r="B1135" s="6" t="str">
        <f>"46112022102710434529747"</f>
        <v>46112022102710434529747</v>
      </c>
      <c r="C1135" s="6" t="s">
        <v>15</v>
      </c>
      <c r="D1135" s="6" t="str">
        <f>"张啟煜"</f>
        <v>张啟煜</v>
      </c>
    </row>
    <row r="1136" spans="1:4" s="1" customFormat="1" ht="30" customHeight="1">
      <c r="A1136" s="6">
        <v>1134</v>
      </c>
      <c r="B1136" s="6" t="str">
        <f>"46112022102710461829749"</f>
        <v>46112022102710461829749</v>
      </c>
      <c r="C1136" s="6" t="s">
        <v>15</v>
      </c>
      <c r="D1136" s="6" t="str">
        <f>"陈曼瑜"</f>
        <v>陈曼瑜</v>
      </c>
    </row>
    <row r="1137" spans="1:4" s="1" customFormat="1" ht="30" customHeight="1">
      <c r="A1137" s="6">
        <v>1135</v>
      </c>
      <c r="B1137" s="6" t="str">
        <f>"46112022102710562829786"</f>
        <v>46112022102710562829786</v>
      </c>
      <c r="C1137" s="6" t="s">
        <v>15</v>
      </c>
      <c r="D1137" s="6" t="str">
        <f>"陈云雨"</f>
        <v>陈云雨</v>
      </c>
    </row>
    <row r="1138" spans="1:4" s="1" customFormat="1" ht="30" customHeight="1">
      <c r="A1138" s="6">
        <v>1136</v>
      </c>
      <c r="B1138" s="6" t="str">
        <f>"46112022102711123329845"</f>
        <v>46112022102711123329845</v>
      </c>
      <c r="C1138" s="6" t="s">
        <v>15</v>
      </c>
      <c r="D1138" s="6" t="str">
        <f>"王善健"</f>
        <v>王善健</v>
      </c>
    </row>
    <row r="1139" spans="1:4" s="1" customFormat="1" ht="30" customHeight="1">
      <c r="A1139" s="6">
        <v>1137</v>
      </c>
      <c r="B1139" s="6" t="str">
        <f>"46112022102711345729915"</f>
        <v>46112022102711345729915</v>
      </c>
      <c r="C1139" s="6" t="s">
        <v>15</v>
      </c>
      <c r="D1139" s="6" t="str">
        <f>"潘玉伟  "</f>
        <v>潘玉伟  </v>
      </c>
    </row>
    <row r="1140" spans="1:4" s="1" customFormat="1" ht="30" customHeight="1">
      <c r="A1140" s="6">
        <v>1138</v>
      </c>
      <c r="B1140" s="6" t="str">
        <f>"46112022102711363729922"</f>
        <v>46112022102711363729922</v>
      </c>
      <c r="C1140" s="6" t="s">
        <v>15</v>
      </c>
      <c r="D1140" s="6" t="str">
        <f>"林斯红"</f>
        <v>林斯红</v>
      </c>
    </row>
    <row r="1141" spans="1:4" s="1" customFormat="1" ht="30" customHeight="1">
      <c r="A1141" s="6">
        <v>1139</v>
      </c>
      <c r="B1141" s="6" t="str">
        <f>"46112022102711583829975"</f>
        <v>46112022102711583829975</v>
      </c>
      <c r="C1141" s="6" t="s">
        <v>15</v>
      </c>
      <c r="D1141" s="6" t="str">
        <f>"黄文胜"</f>
        <v>黄文胜</v>
      </c>
    </row>
    <row r="1142" spans="1:4" s="1" customFormat="1" ht="30" customHeight="1">
      <c r="A1142" s="6">
        <v>1140</v>
      </c>
      <c r="B1142" s="6" t="str">
        <f>"46112022102712413930084"</f>
        <v>46112022102712413930084</v>
      </c>
      <c r="C1142" s="6" t="s">
        <v>15</v>
      </c>
      <c r="D1142" s="6" t="str">
        <f>"陈元波"</f>
        <v>陈元波</v>
      </c>
    </row>
    <row r="1143" spans="1:4" s="1" customFormat="1" ht="30" customHeight="1">
      <c r="A1143" s="6">
        <v>1141</v>
      </c>
      <c r="B1143" s="6" t="str">
        <f>"46112022102712443430096"</f>
        <v>46112022102712443430096</v>
      </c>
      <c r="C1143" s="6" t="s">
        <v>15</v>
      </c>
      <c r="D1143" s="6" t="str">
        <f>"陈凡"</f>
        <v>陈凡</v>
      </c>
    </row>
    <row r="1144" spans="1:4" s="1" customFormat="1" ht="30" customHeight="1">
      <c r="A1144" s="6">
        <v>1142</v>
      </c>
      <c r="B1144" s="6" t="str">
        <f>"46112022102714090930279"</f>
        <v>46112022102714090930279</v>
      </c>
      <c r="C1144" s="6" t="s">
        <v>15</v>
      </c>
      <c r="D1144" s="6" t="str">
        <f>"孙静怡"</f>
        <v>孙静怡</v>
      </c>
    </row>
    <row r="1145" spans="1:4" s="1" customFormat="1" ht="30" customHeight="1">
      <c r="A1145" s="6">
        <v>1143</v>
      </c>
      <c r="B1145" s="6" t="str">
        <f>"46112022102714230930317"</f>
        <v>46112022102714230930317</v>
      </c>
      <c r="C1145" s="6" t="s">
        <v>15</v>
      </c>
      <c r="D1145" s="6" t="str">
        <f>"符圣风"</f>
        <v>符圣风</v>
      </c>
    </row>
    <row r="1146" spans="1:4" s="1" customFormat="1" ht="30" customHeight="1">
      <c r="A1146" s="6">
        <v>1144</v>
      </c>
      <c r="B1146" s="6" t="str">
        <f>"46112022102714533630395"</f>
        <v>46112022102714533630395</v>
      </c>
      <c r="C1146" s="6" t="s">
        <v>15</v>
      </c>
      <c r="D1146" s="6" t="str">
        <f>"陈雀"</f>
        <v>陈雀</v>
      </c>
    </row>
    <row r="1147" spans="1:4" s="1" customFormat="1" ht="30" customHeight="1">
      <c r="A1147" s="6">
        <v>1145</v>
      </c>
      <c r="B1147" s="6" t="str">
        <f>"46112022102715165930484"</f>
        <v>46112022102715165930484</v>
      </c>
      <c r="C1147" s="6" t="s">
        <v>15</v>
      </c>
      <c r="D1147" s="6" t="str">
        <f>"赵师静"</f>
        <v>赵师静</v>
      </c>
    </row>
    <row r="1148" spans="1:4" s="1" customFormat="1" ht="30" customHeight="1">
      <c r="A1148" s="6">
        <v>1146</v>
      </c>
      <c r="B1148" s="6" t="str">
        <f>"46112022102715241830512"</f>
        <v>46112022102715241830512</v>
      </c>
      <c r="C1148" s="6" t="s">
        <v>15</v>
      </c>
      <c r="D1148" s="6" t="str">
        <f>"罗丛青"</f>
        <v>罗丛青</v>
      </c>
    </row>
    <row r="1149" spans="1:4" s="1" customFormat="1" ht="30" customHeight="1">
      <c r="A1149" s="6">
        <v>1147</v>
      </c>
      <c r="B1149" s="6" t="str">
        <f>"46112022102715310130536"</f>
        <v>46112022102715310130536</v>
      </c>
      <c r="C1149" s="6" t="s">
        <v>15</v>
      </c>
      <c r="D1149" s="6" t="str">
        <f>"林育任"</f>
        <v>林育任</v>
      </c>
    </row>
    <row r="1150" spans="1:4" s="1" customFormat="1" ht="30" customHeight="1">
      <c r="A1150" s="6">
        <v>1148</v>
      </c>
      <c r="B1150" s="6" t="str">
        <f>"46112022102715363830556"</f>
        <v>46112022102715363830556</v>
      </c>
      <c r="C1150" s="6" t="s">
        <v>15</v>
      </c>
      <c r="D1150" s="6" t="str">
        <f>"陈丽叶"</f>
        <v>陈丽叶</v>
      </c>
    </row>
    <row r="1151" spans="1:4" s="1" customFormat="1" ht="30" customHeight="1">
      <c r="A1151" s="6">
        <v>1149</v>
      </c>
      <c r="B1151" s="6" t="str">
        <f>"46112022102715502830604"</f>
        <v>46112022102715502830604</v>
      </c>
      <c r="C1151" s="6" t="s">
        <v>15</v>
      </c>
      <c r="D1151" s="6" t="str">
        <f>"陈华辉"</f>
        <v>陈华辉</v>
      </c>
    </row>
    <row r="1152" spans="1:4" s="1" customFormat="1" ht="30" customHeight="1">
      <c r="A1152" s="6">
        <v>1150</v>
      </c>
      <c r="B1152" s="6" t="str">
        <f>"46112022102715572430631"</f>
        <v>46112022102715572430631</v>
      </c>
      <c r="C1152" s="6" t="s">
        <v>15</v>
      </c>
      <c r="D1152" s="6" t="str">
        <f>"冯文思 "</f>
        <v>冯文思 </v>
      </c>
    </row>
    <row r="1153" spans="1:4" s="1" customFormat="1" ht="30" customHeight="1">
      <c r="A1153" s="6">
        <v>1151</v>
      </c>
      <c r="B1153" s="6" t="str">
        <f>"46112022102715575030632"</f>
        <v>46112022102715575030632</v>
      </c>
      <c r="C1153" s="6" t="s">
        <v>15</v>
      </c>
      <c r="D1153" s="6" t="str">
        <f>"符策鼎"</f>
        <v>符策鼎</v>
      </c>
    </row>
    <row r="1154" spans="1:4" s="1" customFormat="1" ht="30" customHeight="1">
      <c r="A1154" s="6">
        <v>1152</v>
      </c>
      <c r="B1154" s="6" t="str">
        <f>"46112022102716061630656"</f>
        <v>46112022102716061630656</v>
      </c>
      <c r="C1154" s="6" t="s">
        <v>15</v>
      </c>
      <c r="D1154" s="6" t="str">
        <f>"杨霞"</f>
        <v>杨霞</v>
      </c>
    </row>
    <row r="1155" spans="1:4" s="1" customFormat="1" ht="30" customHeight="1">
      <c r="A1155" s="6">
        <v>1153</v>
      </c>
      <c r="B1155" s="6" t="str">
        <f>"46112022102716061830657"</f>
        <v>46112022102716061830657</v>
      </c>
      <c r="C1155" s="6" t="s">
        <v>15</v>
      </c>
      <c r="D1155" s="6" t="str">
        <f>"黄会森"</f>
        <v>黄会森</v>
      </c>
    </row>
    <row r="1156" spans="1:4" s="1" customFormat="1" ht="30" customHeight="1">
      <c r="A1156" s="6">
        <v>1154</v>
      </c>
      <c r="B1156" s="6" t="str">
        <f>"46112022102716131230692"</f>
        <v>46112022102716131230692</v>
      </c>
      <c r="C1156" s="6" t="s">
        <v>15</v>
      </c>
      <c r="D1156" s="6" t="str">
        <f>"张媛媛"</f>
        <v>张媛媛</v>
      </c>
    </row>
    <row r="1157" spans="1:4" s="1" customFormat="1" ht="30" customHeight="1">
      <c r="A1157" s="6">
        <v>1155</v>
      </c>
      <c r="B1157" s="6" t="str">
        <f>"46112022102716470630793"</f>
        <v>46112022102716470630793</v>
      </c>
      <c r="C1157" s="6" t="s">
        <v>15</v>
      </c>
      <c r="D1157" s="6" t="str">
        <f>"苏敦起"</f>
        <v>苏敦起</v>
      </c>
    </row>
    <row r="1158" spans="1:4" s="1" customFormat="1" ht="30" customHeight="1">
      <c r="A1158" s="6">
        <v>1156</v>
      </c>
      <c r="B1158" s="6" t="str">
        <f>"46112022102716594330822"</f>
        <v>46112022102716594330822</v>
      </c>
      <c r="C1158" s="6" t="s">
        <v>15</v>
      </c>
      <c r="D1158" s="6" t="str">
        <f>"林小湾"</f>
        <v>林小湾</v>
      </c>
    </row>
    <row r="1159" spans="1:4" s="1" customFormat="1" ht="30" customHeight="1">
      <c r="A1159" s="6">
        <v>1157</v>
      </c>
      <c r="B1159" s="6" t="str">
        <f>"46112022102717235630873"</f>
        <v>46112022102717235630873</v>
      </c>
      <c r="C1159" s="6" t="s">
        <v>15</v>
      </c>
      <c r="D1159" s="6" t="str">
        <f>"王敏"</f>
        <v>王敏</v>
      </c>
    </row>
    <row r="1160" spans="1:4" s="1" customFormat="1" ht="30" customHeight="1">
      <c r="A1160" s="6">
        <v>1158</v>
      </c>
      <c r="B1160" s="6" t="str">
        <f>"46112022102717271130879"</f>
        <v>46112022102717271130879</v>
      </c>
      <c r="C1160" s="6" t="s">
        <v>15</v>
      </c>
      <c r="D1160" s="6" t="str">
        <f>"李立娜"</f>
        <v>李立娜</v>
      </c>
    </row>
    <row r="1161" spans="1:4" s="1" customFormat="1" ht="30" customHeight="1">
      <c r="A1161" s="6">
        <v>1159</v>
      </c>
      <c r="B1161" s="6" t="str">
        <f>"46112022102717490630920"</f>
        <v>46112022102717490630920</v>
      </c>
      <c r="C1161" s="6" t="s">
        <v>15</v>
      </c>
      <c r="D1161" s="6" t="str">
        <f>"李莉芬"</f>
        <v>李莉芬</v>
      </c>
    </row>
    <row r="1162" spans="1:4" s="1" customFormat="1" ht="30" customHeight="1">
      <c r="A1162" s="6">
        <v>1160</v>
      </c>
      <c r="B1162" s="6" t="str">
        <f>"46112022102717545930931"</f>
        <v>46112022102717545930931</v>
      </c>
      <c r="C1162" s="6" t="s">
        <v>15</v>
      </c>
      <c r="D1162" s="6" t="str">
        <f>"曾庆顺"</f>
        <v>曾庆顺</v>
      </c>
    </row>
    <row r="1163" spans="1:4" s="1" customFormat="1" ht="30" customHeight="1">
      <c r="A1163" s="6">
        <v>1161</v>
      </c>
      <c r="B1163" s="6" t="str">
        <f>"46112022102718005330939"</f>
        <v>46112022102718005330939</v>
      </c>
      <c r="C1163" s="6" t="s">
        <v>15</v>
      </c>
      <c r="D1163" s="6" t="str">
        <f>"臧旖晗"</f>
        <v>臧旖晗</v>
      </c>
    </row>
    <row r="1164" spans="1:4" s="1" customFormat="1" ht="30" customHeight="1">
      <c r="A1164" s="6">
        <v>1162</v>
      </c>
      <c r="B1164" s="6" t="str">
        <f>"46112022102718010330940"</f>
        <v>46112022102718010330940</v>
      </c>
      <c r="C1164" s="6" t="s">
        <v>15</v>
      </c>
      <c r="D1164" s="6" t="str">
        <f>"林诗仕"</f>
        <v>林诗仕</v>
      </c>
    </row>
    <row r="1165" spans="1:4" s="1" customFormat="1" ht="30" customHeight="1">
      <c r="A1165" s="6">
        <v>1163</v>
      </c>
      <c r="B1165" s="6" t="str">
        <f>"46112022102718441730987"</f>
        <v>46112022102718441730987</v>
      </c>
      <c r="C1165" s="6" t="s">
        <v>15</v>
      </c>
      <c r="D1165" s="6" t="str">
        <f>"郭仁英"</f>
        <v>郭仁英</v>
      </c>
    </row>
    <row r="1166" spans="1:4" s="1" customFormat="1" ht="30" customHeight="1">
      <c r="A1166" s="6">
        <v>1164</v>
      </c>
      <c r="B1166" s="6" t="str">
        <f>"46112022102719030331013"</f>
        <v>46112022102719030331013</v>
      </c>
      <c r="C1166" s="6" t="s">
        <v>15</v>
      </c>
      <c r="D1166" s="6" t="str">
        <f>"陈坤秀"</f>
        <v>陈坤秀</v>
      </c>
    </row>
    <row r="1167" spans="1:4" s="1" customFormat="1" ht="30" customHeight="1">
      <c r="A1167" s="6">
        <v>1165</v>
      </c>
      <c r="B1167" s="6" t="str">
        <f>"46112022102719204131038"</f>
        <v>46112022102719204131038</v>
      </c>
      <c r="C1167" s="6" t="s">
        <v>15</v>
      </c>
      <c r="D1167" s="6" t="str">
        <f>"关虹肖"</f>
        <v>关虹肖</v>
      </c>
    </row>
    <row r="1168" spans="1:4" s="1" customFormat="1" ht="30" customHeight="1">
      <c r="A1168" s="6">
        <v>1166</v>
      </c>
      <c r="B1168" s="6" t="str">
        <f>"46112022102719432631074"</f>
        <v>46112022102719432631074</v>
      </c>
      <c r="C1168" s="6" t="s">
        <v>15</v>
      </c>
      <c r="D1168" s="6" t="str">
        <f>"符玉秋"</f>
        <v>符玉秋</v>
      </c>
    </row>
    <row r="1169" spans="1:4" s="1" customFormat="1" ht="30" customHeight="1">
      <c r="A1169" s="6">
        <v>1167</v>
      </c>
      <c r="B1169" s="6" t="str">
        <f>"46112022102719535731100"</f>
        <v>46112022102719535731100</v>
      </c>
      <c r="C1169" s="6" t="s">
        <v>15</v>
      </c>
      <c r="D1169" s="6" t="str">
        <f>"贺琪瑜"</f>
        <v>贺琪瑜</v>
      </c>
    </row>
    <row r="1170" spans="1:4" s="1" customFormat="1" ht="30" customHeight="1">
      <c r="A1170" s="6">
        <v>1168</v>
      </c>
      <c r="B1170" s="6" t="str">
        <f>"46112022102720113331127"</f>
        <v>46112022102720113331127</v>
      </c>
      <c r="C1170" s="6" t="s">
        <v>15</v>
      </c>
      <c r="D1170" s="6" t="str">
        <f>"韩谢英"</f>
        <v>韩谢英</v>
      </c>
    </row>
    <row r="1171" spans="1:4" s="1" customFormat="1" ht="30" customHeight="1">
      <c r="A1171" s="6">
        <v>1169</v>
      </c>
      <c r="B1171" s="6" t="str">
        <f>"46112022102720141331132"</f>
        <v>46112022102720141331132</v>
      </c>
      <c r="C1171" s="6" t="s">
        <v>15</v>
      </c>
      <c r="D1171" s="6" t="str">
        <f>"袁森威"</f>
        <v>袁森威</v>
      </c>
    </row>
    <row r="1172" spans="1:4" s="1" customFormat="1" ht="30" customHeight="1">
      <c r="A1172" s="6">
        <v>1170</v>
      </c>
      <c r="B1172" s="6" t="str">
        <f>"46112022102720183231142"</f>
        <v>46112022102720183231142</v>
      </c>
      <c r="C1172" s="6" t="s">
        <v>15</v>
      </c>
      <c r="D1172" s="6" t="str">
        <f>"劳晓杰"</f>
        <v>劳晓杰</v>
      </c>
    </row>
    <row r="1173" spans="1:4" s="1" customFormat="1" ht="30" customHeight="1">
      <c r="A1173" s="6">
        <v>1171</v>
      </c>
      <c r="B1173" s="6" t="str">
        <f>"46112022102720240331149"</f>
        <v>46112022102720240331149</v>
      </c>
      <c r="C1173" s="6" t="s">
        <v>15</v>
      </c>
      <c r="D1173" s="6" t="str">
        <f>"吴春鸾"</f>
        <v>吴春鸾</v>
      </c>
    </row>
    <row r="1174" spans="1:4" s="1" customFormat="1" ht="30" customHeight="1">
      <c r="A1174" s="6">
        <v>1172</v>
      </c>
      <c r="B1174" s="6" t="str">
        <f>"46112022102720253831154"</f>
        <v>46112022102720253831154</v>
      </c>
      <c r="C1174" s="6" t="s">
        <v>15</v>
      </c>
      <c r="D1174" s="6" t="str">
        <f>"莫艺伟"</f>
        <v>莫艺伟</v>
      </c>
    </row>
    <row r="1175" spans="1:4" s="1" customFormat="1" ht="30" customHeight="1">
      <c r="A1175" s="6">
        <v>1173</v>
      </c>
      <c r="B1175" s="6" t="str">
        <f>"46112022102720292731165"</f>
        <v>46112022102720292731165</v>
      </c>
      <c r="C1175" s="6" t="s">
        <v>15</v>
      </c>
      <c r="D1175" s="6" t="str">
        <f>"苟芝萍"</f>
        <v>苟芝萍</v>
      </c>
    </row>
    <row r="1176" spans="1:4" s="1" customFormat="1" ht="30" customHeight="1">
      <c r="A1176" s="6">
        <v>1174</v>
      </c>
      <c r="B1176" s="6" t="str">
        <f>"46112022102720363531174"</f>
        <v>46112022102720363531174</v>
      </c>
      <c r="C1176" s="6" t="s">
        <v>15</v>
      </c>
      <c r="D1176" s="6" t="str">
        <f>"冼小蕾"</f>
        <v>冼小蕾</v>
      </c>
    </row>
    <row r="1177" spans="1:4" s="1" customFormat="1" ht="30" customHeight="1">
      <c r="A1177" s="6">
        <v>1175</v>
      </c>
      <c r="B1177" s="6" t="str">
        <f>"46112022102720482231205"</f>
        <v>46112022102720482231205</v>
      </c>
      <c r="C1177" s="6" t="s">
        <v>15</v>
      </c>
      <c r="D1177" s="6" t="str">
        <f>"杨迎春"</f>
        <v>杨迎春</v>
      </c>
    </row>
    <row r="1178" spans="1:4" s="1" customFormat="1" ht="30" customHeight="1">
      <c r="A1178" s="6">
        <v>1176</v>
      </c>
      <c r="B1178" s="6" t="str">
        <f>"46112022102721043831234"</f>
        <v>46112022102721043831234</v>
      </c>
      <c r="C1178" s="6" t="s">
        <v>15</v>
      </c>
      <c r="D1178" s="6" t="str">
        <f>"贺姝雯"</f>
        <v>贺姝雯</v>
      </c>
    </row>
    <row r="1179" spans="1:4" s="1" customFormat="1" ht="30" customHeight="1">
      <c r="A1179" s="6">
        <v>1177</v>
      </c>
      <c r="B1179" s="6" t="str">
        <f>"46112022102721302631274"</f>
        <v>46112022102721302631274</v>
      </c>
      <c r="C1179" s="6" t="s">
        <v>15</v>
      </c>
      <c r="D1179" s="6" t="str">
        <f>"郑暖丽"</f>
        <v>郑暖丽</v>
      </c>
    </row>
    <row r="1180" spans="1:4" s="1" customFormat="1" ht="30" customHeight="1">
      <c r="A1180" s="6">
        <v>1178</v>
      </c>
      <c r="B1180" s="6" t="str">
        <f>"46112022102721471131294"</f>
        <v>46112022102721471131294</v>
      </c>
      <c r="C1180" s="6" t="s">
        <v>15</v>
      </c>
      <c r="D1180" s="6" t="str">
        <f>"卜阳阳"</f>
        <v>卜阳阳</v>
      </c>
    </row>
    <row r="1181" spans="1:4" s="1" customFormat="1" ht="30" customHeight="1">
      <c r="A1181" s="6">
        <v>1179</v>
      </c>
      <c r="B1181" s="6" t="str">
        <f>"46112022102721474231297"</f>
        <v>46112022102721474231297</v>
      </c>
      <c r="C1181" s="6" t="s">
        <v>15</v>
      </c>
      <c r="D1181" s="6" t="str">
        <f>"纪金润"</f>
        <v>纪金润</v>
      </c>
    </row>
    <row r="1182" spans="1:4" s="1" customFormat="1" ht="30" customHeight="1">
      <c r="A1182" s="6">
        <v>1180</v>
      </c>
      <c r="B1182" s="6" t="str">
        <f>"46112022102721581031317"</f>
        <v>46112022102721581031317</v>
      </c>
      <c r="C1182" s="6" t="s">
        <v>15</v>
      </c>
      <c r="D1182" s="6" t="str">
        <f>"黄龙泽"</f>
        <v>黄龙泽</v>
      </c>
    </row>
    <row r="1183" spans="1:4" s="1" customFormat="1" ht="30" customHeight="1">
      <c r="A1183" s="6">
        <v>1181</v>
      </c>
      <c r="B1183" s="6" t="str">
        <f>"46112022102722364131380"</f>
        <v>46112022102722364131380</v>
      </c>
      <c r="C1183" s="6" t="s">
        <v>15</v>
      </c>
      <c r="D1183" s="6" t="str">
        <f>"黎兰怡"</f>
        <v>黎兰怡</v>
      </c>
    </row>
    <row r="1184" spans="1:4" s="1" customFormat="1" ht="30" customHeight="1">
      <c r="A1184" s="6">
        <v>1182</v>
      </c>
      <c r="B1184" s="6" t="str">
        <f>"46112022102723143131433"</f>
        <v>46112022102723143131433</v>
      </c>
      <c r="C1184" s="6" t="s">
        <v>15</v>
      </c>
      <c r="D1184" s="6" t="str">
        <f>"周发锐"</f>
        <v>周发锐</v>
      </c>
    </row>
    <row r="1185" spans="1:4" s="1" customFormat="1" ht="30" customHeight="1">
      <c r="A1185" s="6">
        <v>1183</v>
      </c>
      <c r="B1185" s="6" t="str">
        <f>"46112022102723505431478"</f>
        <v>46112022102723505431478</v>
      </c>
      <c r="C1185" s="6" t="s">
        <v>15</v>
      </c>
      <c r="D1185" s="6" t="str">
        <f>"陈平"</f>
        <v>陈平</v>
      </c>
    </row>
    <row r="1186" spans="1:4" s="1" customFormat="1" ht="30" customHeight="1">
      <c r="A1186" s="6">
        <v>1184</v>
      </c>
      <c r="B1186" s="6" t="str">
        <f>"46112022102800204031499"</f>
        <v>46112022102800204031499</v>
      </c>
      <c r="C1186" s="6" t="s">
        <v>15</v>
      </c>
      <c r="D1186" s="6" t="str">
        <f>"张彩虹"</f>
        <v>张彩虹</v>
      </c>
    </row>
    <row r="1187" spans="1:4" s="1" customFormat="1" ht="30" customHeight="1">
      <c r="A1187" s="6">
        <v>1185</v>
      </c>
      <c r="B1187" s="6" t="str">
        <f>"46112022102800244631501"</f>
        <v>46112022102800244631501</v>
      </c>
      <c r="C1187" s="6" t="s">
        <v>15</v>
      </c>
      <c r="D1187" s="6" t="str">
        <f>"林明苗"</f>
        <v>林明苗</v>
      </c>
    </row>
    <row r="1188" spans="1:4" s="1" customFormat="1" ht="30" customHeight="1">
      <c r="A1188" s="6">
        <v>1186</v>
      </c>
      <c r="B1188" s="6" t="str">
        <f>"46112022102800370931506"</f>
        <v>46112022102800370931506</v>
      </c>
      <c r="C1188" s="6" t="s">
        <v>15</v>
      </c>
      <c r="D1188" s="6" t="str">
        <f>"殷承辉"</f>
        <v>殷承辉</v>
      </c>
    </row>
    <row r="1189" spans="1:4" s="1" customFormat="1" ht="30" customHeight="1">
      <c r="A1189" s="6">
        <v>1187</v>
      </c>
      <c r="B1189" s="6" t="str">
        <f>"46112022102800585731514"</f>
        <v>46112022102800585731514</v>
      </c>
      <c r="C1189" s="6" t="s">
        <v>15</v>
      </c>
      <c r="D1189" s="6" t="str">
        <f>"彭泽亮"</f>
        <v>彭泽亮</v>
      </c>
    </row>
    <row r="1190" spans="1:4" s="1" customFormat="1" ht="30" customHeight="1">
      <c r="A1190" s="6">
        <v>1188</v>
      </c>
      <c r="B1190" s="6" t="str">
        <f>"46112022102801464331520"</f>
        <v>46112022102801464331520</v>
      </c>
      <c r="C1190" s="6" t="s">
        <v>15</v>
      </c>
      <c r="D1190" s="6" t="str">
        <f>"吴清涵"</f>
        <v>吴清涵</v>
      </c>
    </row>
    <row r="1191" spans="1:4" s="1" customFormat="1" ht="30" customHeight="1">
      <c r="A1191" s="6">
        <v>1189</v>
      </c>
      <c r="B1191" s="6" t="str">
        <f>"46112022102808382931563"</f>
        <v>46112022102808382931563</v>
      </c>
      <c r="C1191" s="6" t="s">
        <v>15</v>
      </c>
      <c r="D1191" s="6" t="str">
        <f>"祁锐"</f>
        <v>祁锐</v>
      </c>
    </row>
    <row r="1192" spans="1:4" s="1" customFormat="1" ht="30" customHeight="1">
      <c r="A1192" s="6">
        <v>1190</v>
      </c>
      <c r="B1192" s="6" t="str">
        <f>"46112022102808533831573"</f>
        <v>46112022102808533831573</v>
      </c>
      <c r="C1192" s="6" t="s">
        <v>15</v>
      </c>
      <c r="D1192" s="6" t="str">
        <f>"朱艺莹"</f>
        <v>朱艺莹</v>
      </c>
    </row>
    <row r="1193" spans="1:4" s="1" customFormat="1" ht="30" customHeight="1">
      <c r="A1193" s="6">
        <v>1191</v>
      </c>
      <c r="B1193" s="6" t="str">
        <f>"46112022102809122831592"</f>
        <v>46112022102809122831592</v>
      </c>
      <c r="C1193" s="6" t="s">
        <v>15</v>
      </c>
      <c r="D1193" s="6" t="str">
        <f>"张馨文"</f>
        <v>张馨文</v>
      </c>
    </row>
    <row r="1194" spans="1:4" s="1" customFormat="1" ht="30" customHeight="1">
      <c r="A1194" s="6">
        <v>1192</v>
      </c>
      <c r="B1194" s="6" t="str">
        <f>"46112022102809152231596"</f>
        <v>46112022102809152231596</v>
      </c>
      <c r="C1194" s="6" t="s">
        <v>15</v>
      </c>
      <c r="D1194" s="6" t="str">
        <f>"吴月莹"</f>
        <v>吴月莹</v>
      </c>
    </row>
    <row r="1195" spans="1:4" s="1" customFormat="1" ht="30" customHeight="1">
      <c r="A1195" s="6">
        <v>1193</v>
      </c>
      <c r="B1195" s="6" t="str">
        <f>"46112022102809413931628"</f>
        <v>46112022102809413931628</v>
      </c>
      <c r="C1195" s="6" t="s">
        <v>15</v>
      </c>
      <c r="D1195" s="6" t="str">
        <f>"陈扬"</f>
        <v>陈扬</v>
      </c>
    </row>
    <row r="1196" spans="1:4" s="1" customFormat="1" ht="30" customHeight="1">
      <c r="A1196" s="6">
        <v>1194</v>
      </c>
      <c r="B1196" s="6" t="str">
        <f>"46112022102809464331635"</f>
        <v>46112022102809464331635</v>
      </c>
      <c r="C1196" s="6" t="s">
        <v>15</v>
      </c>
      <c r="D1196" s="6" t="str">
        <f>"曾玲俐"</f>
        <v>曾玲俐</v>
      </c>
    </row>
    <row r="1197" spans="1:4" s="1" customFormat="1" ht="30" customHeight="1">
      <c r="A1197" s="6">
        <v>1195</v>
      </c>
      <c r="B1197" s="6" t="str">
        <f>"46112022102810001331658"</f>
        <v>46112022102810001331658</v>
      </c>
      <c r="C1197" s="6" t="s">
        <v>15</v>
      </c>
      <c r="D1197" s="6" t="str">
        <f>"葛安妮"</f>
        <v>葛安妮</v>
      </c>
    </row>
    <row r="1198" spans="1:4" s="1" customFormat="1" ht="30" customHeight="1">
      <c r="A1198" s="6">
        <v>1196</v>
      </c>
      <c r="B1198" s="6" t="str">
        <f>"46112022102810090331673"</f>
        <v>46112022102810090331673</v>
      </c>
      <c r="C1198" s="6" t="s">
        <v>15</v>
      </c>
      <c r="D1198" s="6" t="str">
        <f>"陈晓芳"</f>
        <v>陈晓芳</v>
      </c>
    </row>
    <row r="1199" spans="1:4" s="1" customFormat="1" ht="30" customHeight="1">
      <c r="A1199" s="6">
        <v>1197</v>
      </c>
      <c r="B1199" s="6" t="str">
        <f>"46112022102810453831739"</f>
        <v>46112022102810453831739</v>
      </c>
      <c r="C1199" s="6" t="s">
        <v>15</v>
      </c>
      <c r="D1199" s="6" t="str">
        <f>"蔡王维"</f>
        <v>蔡王维</v>
      </c>
    </row>
    <row r="1200" spans="1:4" s="1" customFormat="1" ht="30" customHeight="1">
      <c r="A1200" s="6">
        <v>1198</v>
      </c>
      <c r="B1200" s="6" t="str">
        <f>"46112022102810472731743"</f>
        <v>46112022102810472731743</v>
      </c>
      <c r="C1200" s="6" t="s">
        <v>15</v>
      </c>
      <c r="D1200" s="6" t="str">
        <f>"符齐发"</f>
        <v>符齐发</v>
      </c>
    </row>
    <row r="1201" spans="1:4" s="1" customFormat="1" ht="30" customHeight="1">
      <c r="A1201" s="6">
        <v>1199</v>
      </c>
      <c r="B1201" s="6" t="str">
        <f>"46112022102810550931757"</f>
        <v>46112022102810550931757</v>
      </c>
      <c r="C1201" s="6" t="s">
        <v>15</v>
      </c>
      <c r="D1201" s="6" t="str">
        <f>"辜秋丽"</f>
        <v>辜秋丽</v>
      </c>
    </row>
    <row r="1202" spans="1:4" s="1" customFormat="1" ht="30" customHeight="1">
      <c r="A1202" s="6">
        <v>1200</v>
      </c>
      <c r="B1202" s="6" t="str">
        <f>"46112022102810572431761"</f>
        <v>46112022102810572431761</v>
      </c>
      <c r="C1202" s="6" t="s">
        <v>15</v>
      </c>
      <c r="D1202" s="6" t="str">
        <f>"陈丽"</f>
        <v>陈丽</v>
      </c>
    </row>
    <row r="1203" spans="1:4" s="1" customFormat="1" ht="30" customHeight="1">
      <c r="A1203" s="6">
        <v>1201</v>
      </c>
      <c r="B1203" s="6" t="str">
        <f>"46112022102810575031762"</f>
        <v>46112022102810575031762</v>
      </c>
      <c r="C1203" s="6" t="s">
        <v>15</v>
      </c>
      <c r="D1203" s="6" t="str">
        <f>"王迷霜"</f>
        <v>王迷霜</v>
      </c>
    </row>
    <row r="1204" spans="1:4" s="1" customFormat="1" ht="30" customHeight="1">
      <c r="A1204" s="6">
        <v>1202</v>
      </c>
      <c r="B1204" s="6" t="str">
        <f>"46112022102811154531789"</f>
        <v>46112022102811154531789</v>
      </c>
      <c r="C1204" s="6" t="s">
        <v>15</v>
      </c>
      <c r="D1204" s="6" t="str">
        <f>"雷婷婷"</f>
        <v>雷婷婷</v>
      </c>
    </row>
    <row r="1205" spans="1:4" s="1" customFormat="1" ht="30" customHeight="1">
      <c r="A1205" s="6">
        <v>1203</v>
      </c>
      <c r="B1205" s="6" t="str">
        <f>"46112022102812130831878"</f>
        <v>46112022102812130831878</v>
      </c>
      <c r="C1205" s="6" t="s">
        <v>15</v>
      </c>
      <c r="D1205" s="6" t="str">
        <f>"刘媛"</f>
        <v>刘媛</v>
      </c>
    </row>
    <row r="1206" spans="1:4" s="1" customFormat="1" ht="30" customHeight="1">
      <c r="A1206" s="6">
        <v>1204</v>
      </c>
      <c r="B1206" s="6" t="str">
        <f>"46112022102812445131932"</f>
        <v>46112022102812445131932</v>
      </c>
      <c r="C1206" s="6" t="s">
        <v>15</v>
      </c>
      <c r="D1206" s="6" t="str">
        <f>"邓文姬"</f>
        <v>邓文姬</v>
      </c>
    </row>
    <row r="1207" spans="1:4" s="1" customFormat="1" ht="30" customHeight="1">
      <c r="A1207" s="6">
        <v>1205</v>
      </c>
      <c r="B1207" s="6" t="str">
        <f>"46112022102813270232029"</f>
        <v>46112022102813270232029</v>
      </c>
      <c r="C1207" s="6" t="s">
        <v>15</v>
      </c>
      <c r="D1207" s="6" t="str">
        <f>"李琳"</f>
        <v>李琳</v>
      </c>
    </row>
    <row r="1208" spans="1:4" s="1" customFormat="1" ht="30" customHeight="1">
      <c r="A1208" s="6">
        <v>1206</v>
      </c>
      <c r="B1208" s="6" t="str">
        <f>"46112022102814111632122"</f>
        <v>46112022102814111632122</v>
      </c>
      <c r="C1208" s="6" t="s">
        <v>15</v>
      </c>
      <c r="D1208" s="6" t="str">
        <f>"冯惠"</f>
        <v>冯惠</v>
      </c>
    </row>
    <row r="1209" spans="1:4" s="1" customFormat="1" ht="30" customHeight="1">
      <c r="A1209" s="6">
        <v>1207</v>
      </c>
      <c r="B1209" s="6" t="str">
        <f>"46112022102814364632185"</f>
        <v>46112022102814364632185</v>
      </c>
      <c r="C1209" s="6" t="s">
        <v>15</v>
      </c>
      <c r="D1209" s="6" t="str">
        <f>"陈美玲"</f>
        <v>陈美玲</v>
      </c>
    </row>
    <row r="1210" spans="1:4" s="1" customFormat="1" ht="30" customHeight="1">
      <c r="A1210" s="6">
        <v>1208</v>
      </c>
      <c r="B1210" s="6" t="str">
        <f>"46112022102814442432212"</f>
        <v>46112022102814442432212</v>
      </c>
      <c r="C1210" s="6" t="s">
        <v>15</v>
      </c>
      <c r="D1210" s="6" t="str">
        <f>"宋仟"</f>
        <v>宋仟</v>
      </c>
    </row>
    <row r="1211" spans="1:4" s="1" customFormat="1" ht="30" customHeight="1">
      <c r="A1211" s="6">
        <v>1209</v>
      </c>
      <c r="B1211" s="6" t="str">
        <f>"46112022102815173332313"</f>
        <v>46112022102815173332313</v>
      </c>
      <c r="C1211" s="6" t="s">
        <v>15</v>
      </c>
      <c r="D1211" s="6" t="str">
        <f>"王文彬"</f>
        <v>王文彬</v>
      </c>
    </row>
    <row r="1212" spans="1:4" s="1" customFormat="1" ht="30" customHeight="1">
      <c r="A1212" s="6">
        <v>1210</v>
      </c>
      <c r="B1212" s="6" t="str">
        <f>"46112022102815295732356"</f>
        <v>46112022102815295732356</v>
      </c>
      <c r="C1212" s="6" t="s">
        <v>15</v>
      </c>
      <c r="D1212" s="6" t="str">
        <f>"吕媚"</f>
        <v>吕媚</v>
      </c>
    </row>
    <row r="1213" spans="1:4" s="1" customFormat="1" ht="30" customHeight="1">
      <c r="A1213" s="6">
        <v>1211</v>
      </c>
      <c r="B1213" s="6" t="str">
        <f>"46112022102815534032415"</f>
        <v>46112022102815534032415</v>
      </c>
      <c r="C1213" s="6" t="s">
        <v>15</v>
      </c>
      <c r="D1213" s="6" t="str">
        <f>"吴小妹"</f>
        <v>吴小妹</v>
      </c>
    </row>
    <row r="1214" spans="1:4" s="1" customFormat="1" ht="30" customHeight="1">
      <c r="A1214" s="6">
        <v>1212</v>
      </c>
      <c r="B1214" s="6" t="str">
        <f>"46112022102816003632428"</f>
        <v>46112022102816003632428</v>
      </c>
      <c r="C1214" s="6" t="s">
        <v>15</v>
      </c>
      <c r="D1214" s="6" t="str">
        <f>"王献珏"</f>
        <v>王献珏</v>
      </c>
    </row>
    <row r="1215" spans="1:4" s="1" customFormat="1" ht="30" customHeight="1">
      <c r="A1215" s="6">
        <v>1213</v>
      </c>
      <c r="B1215" s="6" t="str">
        <f>"46112022102816103132457"</f>
        <v>46112022102816103132457</v>
      </c>
      <c r="C1215" s="6" t="s">
        <v>15</v>
      </c>
      <c r="D1215" s="6" t="str">
        <f>"周铭"</f>
        <v>周铭</v>
      </c>
    </row>
    <row r="1216" spans="1:4" s="1" customFormat="1" ht="30" customHeight="1">
      <c r="A1216" s="6">
        <v>1214</v>
      </c>
      <c r="B1216" s="6" t="str">
        <f>"46112022102816240832486"</f>
        <v>46112022102816240832486</v>
      </c>
      <c r="C1216" s="6" t="s">
        <v>15</v>
      </c>
      <c r="D1216" s="6" t="str">
        <f>"吴玫坛"</f>
        <v>吴玫坛</v>
      </c>
    </row>
    <row r="1217" spans="1:4" s="1" customFormat="1" ht="30" customHeight="1">
      <c r="A1217" s="6">
        <v>1215</v>
      </c>
      <c r="B1217" s="6" t="str">
        <f>"46112022102817151132597"</f>
        <v>46112022102817151132597</v>
      </c>
      <c r="C1217" s="6" t="s">
        <v>15</v>
      </c>
      <c r="D1217" s="6" t="str">
        <f>"王璐"</f>
        <v>王璐</v>
      </c>
    </row>
    <row r="1218" spans="1:4" s="1" customFormat="1" ht="30" customHeight="1">
      <c r="A1218" s="6">
        <v>1216</v>
      </c>
      <c r="B1218" s="6" t="str">
        <f>"46112022102817181332606"</f>
        <v>46112022102817181332606</v>
      </c>
      <c r="C1218" s="6" t="s">
        <v>15</v>
      </c>
      <c r="D1218" s="6" t="str">
        <f>"朱小蕾"</f>
        <v>朱小蕾</v>
      </c>
    </row>
    <row r="1219" spans="1:4" s="1" customFormat="1" ht="30" customHeight="1">
      <c r="A1219" s="6">
        <v>1217</v>
      </c>
      <c r="B1219" s="6" t="str">
        <f>"46112022102817400232651"</f>
        <v>46112022102817400232651</v>
      </c>
      <c r="C1219" s="6" t="s">
        <v>15</v>
      </c>
      <c r="D1219" s="6" t="str">
        <f>"戴欢"</f>
        <v>戴欢</v>
      </c>
    </row>
    <row r="1220" spans="1:4" s="1" customFormat="1" ht="30" customHeight="1">
      <c r="A1220" s="6">
        <v>1218</v>
      </c>
      <c r="B1220" s="6" t="str">
        <f>"46112022102817505032657"</f>
        <v>46112022102817505032657</v>
      </c>
      <c r="C1220" s="6" t="s">
        <v>15</v>
      </c>
      <c r="D1220" s="6" t="str">
        <f>"李雪茹"</f>
        <v>李雪茹</v>
      </c>
    </row>
    <row r="1221" spans="1:4" s="1" customFormat="1" ht="30" customHeight="1">
      <c r="A1221" s="6">
        <v>1219</v>
      </c>
      <c r="B1221" s="6" t="str">
        <f>"46112022102817532332663"</f>
        <v>46112022102817532332663</v>
      </c>
      <c r="C1221" s="6" t="s">
        <v>15</v>
      </c>
      <c r="D1221" s="6" t="str">
        <f>"陈雪"</f>
        <v>陈雪</v>
      </c>
    </row>
    <row r="1222" spans="1:4" s="1" customFormat="1" ht="30" customHeight="1">
      <c r="A1222" s="6">
        <v>1220</v>
      </c>
      <c r="B1222" s="6" t="str">
        <f>"46112022102818030832676"</f>
        <v>46112022102818030832676</v>
      </c>
      <c r="C1222" s="6" t="s">
        <v>15</v>
      </c>
      <c r="D1222" s="6" t="str">
        <f>"符妹劲"</f>
        <v>符妹劲</v>
      </c>
    </row>
    <row r="1223" spans="1:4" s="1" customFormat="1" ht="30" customHeight="1">
      <c r="A1223" s="6">
        <v>1221</v>
      </c>
      <c r="B1223" s="6" t="str">
        <f>"46112022102818593932731"</f>
        <v>46112022102818593932731</v>
      </c>
      <c r="C1223" s="6" t="s">
        <v>15</v>
      </c>
      <c r="D1223" s="6" t="str">
        <f>"王娇"</f>
        <v>王娇</v>
      </c>
    </row>
    <row r="1224" spans="1:4" s="1" customFormat="1" ht="30" customHeight="1">
      <c r="A1224" s="6">
        <v>1222</v>
      </c>
      <c r="B1224" s="6" t="str">
        <f>"46112022102819000832732"</f>
        <v>46112022102819000832732</v>
      </c>
      <c r="C1224" s="6" t="s">
        <v>15</v>
      </c>
      <c r="D1224" s="6" t="str">
        <f>"郑方晶"</f>
        <v>郑方晶</v>
      </c>
    </row>
    <row r="1225" spans="1:4" s="1" customFormat="1" ht="30" customHeight="1">
      <c r="A1225" s="6">
        <v>1223</v>
      </c>
      <c r="B1225" s="6" t="str">
        <f>"46112022102819192132754"</f>
        <v>46112022102819192132754</v>
      </c>
      <c r="C1225" s="6" t="s">
        <v>15</v>
      </c>
      <c r="D1225" s="6" t="str">
        <f>"孙强"</f>
        <v>孙强</v>
      </c>
    </row>
    <row r="1226" spans="1:4" s="1" customFormat="1" ht="30" customHeight="1">
      <c r="A1226" s="6">
        <v>1224</v>
      </c>
      <c r="B1226" s="6" t="str">
        <f>"46112022102820395632834"</f>
        <v>46112022102820395632834</v>
      </c>
      <c r="C1226" s="6" t="s">
        <v>15</v>
      </c>
      <c r="D1226" s="6" t="str">
        <f>"金莹莹"</f>
        <v>金莹莹</v>
      </c>
    </row>
    <row r="1227" spans="1:4" s="1" customFormat="1" ht="30" customHeight="1">
      <c r="A1227" s="6">
        <v>1225</v>
      </c>
      <c r="B1227" s="6" t="str">
        <f>"46112022102820593932865"</f>
        <v>46112022102820593932865</v>
      </c>
      <c r="C1227" s="6" t="s">
        <v>15</v>
      </c>
      <c r="D1227" s="6" t="str">
        <f>"冯家辉"</f>
        <v>冯家辉</v>
      </c>
    </row>
    <row r="1228" spans="1:4" s="1" customFormat="1" ht="30" customHeight="1">
      <c r="A1228" s="6">
        <v>1226</v>
      </c>
      <c r="B1228" s="6" t="str">
        <f>"46112022102821092032874"</f>
        <v>46112022102821092032874</v>
      </c>
      <c r="C1228" s="6" t="s">
        <v>15</v>
      </c>
      <c r="D1228" s="6" t="str">
        <f>"王国庆"</f>
        <v>王国庆</v>
      </c>
    </row>
    <row r="1229" spans="1:4" s="1" customFormat="1" ht="30" customHeight="1">
      <c r="A1229" s="6">
        <v>1227</v>
      </c>
      <c r="B1229" s="6" t="str">
        <f>"46112022102821143132882"</f>
        <v>46112022102821143132882</v>
      </c>
      <c r="C1229" s="6" t="s">
        <v>15</v>
      </c>
      <c r="D1229" s="6" t="str">
        <f>"丁静"</f>
        <v>丁静</v>
      </c>
    </row>
    <row r="1230" spans="1:4" s="1" customFormat="1" ht="30" customHeight="1">
      <c r="A1230" s="6">
        <v>1228</v>
      </c>
      <c r="B1230" s="6" t="str">
        <f>"46112022102821402032914"</f>
        <v>46112022102821402032914</v>
      </c>
      <c r="C1230" s="6" t="s">
        <v>15</v>
      </c>
      <c r="D1230" s="6" t="str">
        <f>"刘佳鑫"</f>
        <v>刘佳鑫</v>
      </c>
    </row>
    <row r="1231" spans="1:4" s="1" customFormat="1" ht="30" customHeight="1">
      <c r="A1231" s="6">
        <v>1229</v>
      </c>
      <c r="B1231" s="6" t="str">
        <f>"46112022102822275532956"</f>
        <v>46112022102822275532956</v>
      </c>
      <c r="C1231" s="6" t="s">
        <v>15</v>
      </c>
      <c r="D1231" s="6" t="str">
        <f>"李露"</f>
        <v>李露</v>
      </c>
    </row>
    <row r="1232" spans="1:4" s="1" customFormat="1" ht="30" customHeight="1">
      <c r="A1232" s="6">
        <v>1230</v>
      </c>
      <c r="B1232" s="6" t="str">
        <f>"46112022102823344832992"</f>
        <v>46112022102823344832992</v>
      </c>
      <c r="C1232" s="6" t="s">
        <v>15</v>
      </c>
      <c r="D1232" s="6" t="str">
        <f>"莫小婷"</f>
        <v>莫小婷</v>
      </c>
    </row>
    <row r="1233" spans="1:4" s="1" customFormat="1" ht="30" customHeight="1">
      <c r="A1233" s="6">
        <v>1231</v>
      </c>
      <c r="B1233" s="6" t="str">
        <f>"46112022102823363132993"</f>
        <v>46112022102823363132993</v>
      </c>
      <c r="C1233" s="6" t="s">
        <v>15</v>
      </c>
      <c r="D1233" s="6" t="str">
        <f>"叶莹"</f>
        <v>叶莹</v>
      </c>
    </row>
    <row r="1234" spans="1:4" s="1" customFormat="1" ht="30" customHeight="1">
      <c r="A1234" s="6">
        <v>1232</v>
      </c>
      <c r="B1234" s="6" t="str">
        <f>"46112022102900545633017"</f>
        <v>46112022102900545633017</v>
      </c>
      <c r="C1234" s="6" t="s">
        <v>15</v>
      </c>
      <c r="D1234" s="6" t="str">
        <f>"胡高珲"</f>
        <v>胡高珲</v>
      </c>
    </row>
    <row r="1235" spans="1:4" s="1" customFormat="1" ht="30" customHeight="1">
      <c r="A1235" s="6">
        <v>1233</v>
      </c>
      <c r="B1235" s="6" t="str">
        <f>"46112022102901382133023"</f>
        <v>46112022102901382133023</v>
      </c>
      <c r="C1235" s="6" t="s">
        <v>15</v>
      </c>
      <c r="D1235" s="6" t="str">
        <f>"葛雯佳"</f>
        <v>葛雯佳</v>
      </c>
    </row>
    <row r="1236" spans="1:4" s="1" customFormat="1" ht="30" customHeight="1">
      <c r="A1236" s="6">
        <v>1234</v>
      </c>
      <c r="B1236" s="6" t="str">
        <f>"46112022102908530233057"</f>
        <v>46112022102908530233057</v>
      </c>
      <c r="C1236" s="6" t="s">
        <v>15</v>
      </c>
      <c r="D1236" s="6" t="str">
        <f>"王倩影"</f>
        <v>王倩影</v>
      </c>
    </row>
    <row r="1237" spans="1:4" s="1" customFormat="1" ht="30" customHeight="1">
      <c r="A1237" s="6">
        <v>1235</v>
      </c>
      <c r="B1237" s="6" t="str">
        <f>"46112022102909332233078"</f>
        <v>46112022102909332233078</v>
      </c>
      <c r="C1237" s="6" t="s">
        <v>15</v>
      </c>
      <c r="D1237" s="6" t="str">
        <f>"唐海燕"</f>
        <v>唐海燕</v>
      </c>
    </row>
    <row r="1238" spans="1:4" s="1" customFormat="1" ht="30" customHeight="1">
      <c r="A1238" s="6">
        <v>1236</v>
      </c>
      <c r="B1238" s="6" t="str">
        <f>"46112022102910390333141"</f>
        <v>46112022102910390333141</v>
      </c>
      <c r="C1238" s="6" t="s">
        <v>15</v>
      </c>
      <c r="D1238" s="6" t="str">
        <f>"吴燕蔓"</f>
        <v>吴燕蔓</v>
      </c>
    </row>
    <row r="1239" spans="1:4" s="1" customFormat="1" ht="30" customHeight="1">
      <c r="A1239" s="6">
        <v>1237</v>
      </c>
      <c r="B1239" s="6" t="str">
        <f>"46112022102911083033167"</f>
        <v>46112022102911083033167</v>
      </c>
      <c r="C1239" s="6" t="s">
        <v>15</v>
      </c>
      <c r="D1239" s="6" t="str">
        <f>"侯琳"</f>
        <v>侯琳</v>
      </c>
    </row>
    <row r="1240" spans="1:4" s="1" customFormat="1" ht="30" customHeight="1">
      <c r="A1240" s="6">
        <v>1238</v>
      </c>
      <c r="B1240" s="6" t="str">
        <f>"46112022102911141233171"</f>
        <v>46112022102911141233171</v>
      </c>
      <c r="C1240" s="6" t="s">
        <v>15</v>
      </c>
      <c r="D1240" s="6" t="str">
        <f>"周洁栩"</f>
        <v>周洁栩</v>
      </c>
    </row>
    <row r="1241" spans="1:4" s="1" customFormat="1" ht="30" customHeight="1">
      <c r="A1241" s="6">
        <v>1239</v>
      </c>
      <c r="B1241" s="6" t="str">
        <f>"46112022102911583333216"</f>
        <v>46112022102911583333216</v>
      </c>
      <c r="C1241" s="6" t="s">
        <v>15</v>
      </c>
      <c r="D1241" s="6" t="str">
        <f>"黄冬英"</f>
        <v>黄冬英</v>
      </c>
    </row>
    <row r="1242" spans="1:4" s="1" customFormat="1" ht="30" customHeight="1">
      <c r="A1242" s="6">
        <v>1240</v>
      </c>
      <c r="B1242" s="6" t="str">
        <f>"46112022102912290333238"</f>
        <v>46112022102912290333238</v>
      </c>
      <c r="C1242" s="6" t="s">
        <v>15</v>
      </c>
      <c r="D1242" s="6" t="str">
        <f>"庄雍钰"</f>
        <v>庄雍钰</v>
      </c>
    </row>
    <row r="1243" spans="1:4" s="1" customFormat="1" ht="30" customHeight="1">
      <c r="A1243" s="6">
        <v>1241</v>
      </c>
      <c r="B1243" s="6" t="str">
        <f>"46112022102912580933267"</f>
        <v>46112022102912580933267</v>
      </c>
      <c r="C1243" s="6" t="s">
        <v>15</v>
      </c>
      <c r="D1243" s="6" t="str">
        <f>"王海燕"</f>
        <v>王海燕</v>
      </c>
    </row>
    <row r="1244" spans="1:4" s="1" customFormat="1" ht="30" customHeight="1">
      <c r="A1244" s="6">
        <v>1242</v>
      </c>
      <c r="B1244" s="6" t="str">
        <f>"46112022102913465033316"</f>
        <v>46112022102913465033316</v>
      </c>
      <c r="C1244" s="6" t="s">
        <v>15</v>
      </c>
      <c r="D1244" s="6" t="str">
        <f>"冯羽"</f>
        <v>冯羽</v>
      </c>
    </row>
    <row r="1245" spans="1:4" s="1" customFormat="1" ht="30" customHeight="1">
      <c r="A1245" s="6">
        <v>1243</v>
      </c>
      <c r="B1245" s="6" t="str">
        <f>"46112022102913480233318"</f>
        <v>46112022102913480233318</v>
      </c>
      <c r="C1245" s="6" t="s">
        <v>15</v>
      </c>
      <c r="D1245" s="6" t="str">
        <f>"钟瑶惠"</f>
        <v>钟瑶惠</v>
      </c>
    </row>
    <row r="1246" spans="1:4" s="1" customFormat="1" ht="30" customHeight="1">
      <c r="A1246" s="6">
        <v>1244</v>
      </c>
      <c r="B1246" s="6" t="str">
        <f>"46112022102913525333325"</f>
        <v>46112022102913525333325</v>
      </c>
      <c r="C1246" s="6" t="s">
        <v>15</v>
      </c>
      <c r="D1246" s="6" t="str">
        <f>"韩杏蜜"</f>
        <v>韩杏蜜</v>
      </c>
    </row>
    <row r="1247" spans="1:4" s="1" customFormat="1" ht="30" customHeight="1">
      <c r="A1247" s="6">
        <v>1245</v>
      </c>
      <c r="B1247" s="6" t="str">
        <f>"46112022102915374533397"</f>
        <v>46112022102915374533397</v>
      </c>
      <c r="C1247" s="6" t="s">
        <v>15</v>
      </c>
      <c r="D1247" s="6" t="str">
        <f>"陈宇翰"</f>
        <v>陈宇翰</v>
      </c>
    </row>
    <row r="1248" spans="1:4" s="1" customFormat="1" ht="30" customHeight="1">
      <c r="A1248" s="6">
        <v>1246</v>
      </c>
      <c r="B1248" s="6" t="str">
        <f>"46112022102915573933413"</f>
        <v>46112022102915573933413</v>
      </c>
      <c r="C1248" s="6" t="s">
        <v>15</v>
      </c>
      <c r="D1248" s="6" t="str">
        <f>"吴明珠"</f>
        <v>吴明珠</v>
      </c>
    </row>
    <row r="1249" spans="1:4" s="1" customFormat="1" ht="30" customHeight="1">
      <c r="A1249" s="6">
        <v>1247</v>
      </c>
      <c r="B1249" s="6" t="str">
        <f>"46112022102916090333420"</f>
        <v>46112022102916090333420</v>
      </c>
      <c r="C1249" s="6" t="s">
        <v>15</v>
      </c>
      <c r="D1249" s="6" t="str">
        <f>"王莹"</f>
        <v>王莹</v>
      </c>
    </row>
    <row r="1250" spans="1:4" s="1" customFormat="1" ht="30" customHeight="1">
      <c r="A1250" s="6">
        <v>1248</v>
      </c>
      <c r="B1250" s="6" t="str">
        <f>"46112022102916160633426"</f>
        <v>46112022102916160633426</v>
      </c>
      <c r="C1250" s="6" t="s">
        <v>15</v>
      </c>
      <c r="D1250" s="6" t="str">
        <f>"周安婷"</f>
        <v>周安婷</v>
      </c>
    </row>
    <row r="1251" spans="1:4" s="1" customFormat="1" ht="30" customHeight="1">
      <c r="A1251" s="6">
        <v>1249</v>
      </c>
      <c r="B1251" s="6" t="str">
        <f>"46112022102916320233440"</f>
        <v>46112022102916320233440</v>
      </c>
      <c r="C1251" s="6" t="s">
        <v>15</v>
      </c>
      <c r="D1251" s="6" t="str">
        <f>"黎俊华"</f>
        <v>黎俊华</v>
      </c>
    </row>
    <row r="1252" spans="1:4" s="1" customFormat="1" ht="30" customHeight="1">
      <c r="A1252" s="6">
        <v>1250</v>
      </c>
      <c r="B1252" s="6" t="str">
        <f>"46112022102916362833448"</f>
        <v>46112022102916362833448</v>
      </c>
      <c r="C1252" s="6" t="s">
        <v>15</v>
      </c>
      <c r="D1252" s="6" t="str">
        <f>"唐元园"</f>
        <v>唐元园</v>
      </c>
    </row>
    <row r="1253" spans="1:4" s="1" customFormat="1" ht="30" customHeight="1">
      <c r="A1253" s="6">
        <v>1251</v>
      </c>
      <c r="B1253" s="6" t="str">
        <f>"46112022102917062133469"</f>
        <v>46112022102917062133469</v>
      </c>
      <c r="C1253" s="6" t="s">
        <v>15</v>
      </c>
      <c r="D1253" s="6" t="str">
        <f>"刘维娜"</f>
        <v>刘维娜</v>
      </c>
    </row>
    <row r="1254" spans="1:4" s="1" customFormat="1" ht="30" customHeight="1">
      <c r="A1254" s="6">
        <v>1252</v>
      </c>
      <c r="B1254" s="6" t="str">
        <f>"46112022102918045933513"</f>
        <v>46112022102918045933513</v>
      </c>
      <c r="C1254" s="6" t="s">
        <v>15</v>
      </c>
      <c r="D1254" s="6" t="str">
        <f>"宋春雨"</f>
        <v>宋春雨</v>
      </c>
    </row>
    <row r="1255" spans="1:4" s="1" customFormat="1" ht="30" customHeight="1">
      <c r="A1255" s="6">
        <v>1253</v>
      </c>
      <c r="B1255" s="6" t="str">
        <f>"46112022102918054233514"</f>
        <v>46112022102918054233514</v>
      </c>
      <c r="C1255" s="6" t="s">
        <v>15</v>
      </c>
      <c r="D1255" s="6" t="str">
        <f>"张悦颖"</f>
        <v>张悦颖</v>
      </c>
    </row>
    <row r="1256" spans="1:4" s="1" customFormat="1" ht="30" customHeight="1">
      <c r="A1256" s="6">
        <v>1254</v>
      </c>
      <c r="B1256" s="6" t="str">
        <f>"46112022102919300733581"</f>
        <v>46112022102919300733581</v>
      </c>
      <c r="C1256" s="6" t="s">
        <v>15</v>
      </c>
      <c r="D1256" s="6" t="str">
        <f>"徐雅芳"</f>
        <v>徐雅芳</v>
      </c>
    </row>
    <row r="1257" spans="1:4" s="1" customFormat="1" ht="30" customHeight="1">
      <c r="A1257" s="6">
        <v>1255</v>
      </c>
      <c r="B1257" s="6" t="str">
        <f>"46112022102920022433606"</f>
        <v>46112022102920022433606</v>
      </c>
      <c r="C1257" s="6" t="s">
        <v>15</v>
      </c>
      <c r="D1257" s="6" t="str">
        <f>"李济亮"</f>
        <v>李济亮</v>
      </c>
    </row>
    <row r="1258" spans="1:4" s="1" customFormat="1" ht="30" customHeight="1">
      <c r="A1258" s="6">
        <v>1256</v>
      </c>
      <c r="B1258" s="6" t="str">
        <f>"46112022102920135033613"</f>
        <v>46112022102920135033613</v>
      </c>
      <c r="C1258" s="6" t="s">
        <v>15</v>
      </c>
      <c r="D1258" s="6" t="str">
        <f>"郭韵聪"</f>
        <v>郭韵聪</v>
      </c>
    </row>
    <row r="1259" spans="1:4" s="1" customFormat="1" ht="30" customHeight="1">
      <c r="A1259" s="6">
        <v>1257</v>
      </c>
      <c r="B1259" s="6" t="str">
        <f>"46112022102920355233626"</f>
        <v>46112022102920355233626</v>
      </c>
      <c r="C1259" s="6" t="s">
        <v>15</v>
      </c>
      <c r="D1259" s="6" t="str">
        <f>"戴亮丽"</f>
        <v>戴亮丽</v>
      </c>
    </row>
    <row r="1260" spans="1:4" s="1" customFormat="1" ht="30" customHeight="1">
      <c r="A1260" s="6">
        <v>1258</v>
      </c>
      <c r="B1260" s="6" t="str">
        <f>"46112022102920401633629"</f>
        <v>46112022102920401633629</v>
      </c>
      <c r="C1260" s="6" t="s">
        <v>15</v>
      </c>
      <c r="D1260" s="6" t="str">
        <f>"岑望子"</f>
        <v>岑望子</v>
      </c>
    </row>
    <row r="1261" spans="1:4" s="1" customFormat="1" ht="30" customHeight="1">
      <c r="A1261" s="6">
        <v>1259</v>
      </c>
      <c r="B1261" s="6" t="str">
        <f>"46112022102921012633644"</f>
        <v>46112022102921012633644</v>
      </c>
      <c r="C1261" s="6" t="s">
        <v>15</v>
      </c>
      <c r="D1261" s="6" t="str">
        <f>"李菁"</f>
        <v>李菁</v>
      </c>
    </row>
    <row r="1262" spans="1:4" s="1" customFormat="1" ht="30" customHeight="1">
      <c r="A1262" s="6">
        <v>1260</v>
      </c>
      <c r="B1262" s="6" t="str">
        <f>"46112022102921054333648"</f>
        <v>46112022102921054333648</v>
      </c>
      <c r="C1262" s="6" t="s">
        <v>15</v>
      </c>
      <c r="D1262" s="6" t="str">
        <f>"钟依倪"</f>
        <v>钟依倪</v>
      </c>
    </row>
    <row r="1263" spans="1:4" s="1" customFormat="1" ht="30" customHeight="1">
      <c r="A1263" s="6">
        <v>1261</v>
      </c>
      <c r="B1263" s="6" t="str">
        <f>"46112022102921062233650"</f>
        <v>46112022102921062233650</v>
      </c>
      <c r="C1263" s="6" t="s">
        <v>15</v>
      </c>
      <c r="D1263" s="6" t="str">
        <f>"黎桂柳"</f>
        <v>黎桂柳</v>
      </c>
    </row>
    <row r="1264" spans="1:4" s="1" customFormat="1" ht="30" customHeight="1">
      <c r="A1264" s="6">
        <v>1262</v>
      </c>
      <c r="B1264" s="6" t="str">
        <f>"46112022102922044233703"</f>
        <v>46112022102922044233703</v>
      </c>
      <c r="C1264" s="6" t="s">
        <v>15</v>
      </c>
      <c r="D1264" s="6" t="str">
        <f>"冯瑞娟"</f>
        <v>冯瑞娟</v>
      </c>
    </row>
    <row r="1265" spans="1:4" s="1" customFormat="1" ht="30" customHeight="1">
      <c r="A1265" s="6">
        <v>1263</v>
      </c>
      <c r="B1265" s="6" t="str">
        <f>"46112022102922174933716"</f>
        <v>46112022102922174933716</v>
      </c>
      <c r="C1265" s="6" t="s">
        <v>15</v>
      </c>
      <c r="D1265" s="6" t="str">
        <f>"曾宝莹"</f>
        <v>曾宝莹</v>
      </c>
    </row>
    <row r="1266" spans="1:4" s="1" customFormat="1" ht="30" customHeight="1">
      <c r="A1266" s="6">
        <v>1264</v>
      </c>
      <c r="B1266" s="6" t="str">
        <f>"46112022102922255333719"</f>
        <v>46112022102922255333719</v>
      </c>
      <c r="C1266" s="6" t="s">
        <v>15</v>
      </c>
      <c r="D1266" s="6" t="str">
        <f>"庄辉敏"</f>
        <v>庄辉敏</v>
      </c>
    </row>
    <row r="1267" spans="1:4" s="1" customFormat="1" ht="30" customHeight="1">
      <c r="A1267" s="6">
        <v>1265</v>
      </c>
      <c r="B1267" s="6" t="str">
        <f>"46112022102922562433737"</f>
        <v>46112022102922562433737</v>
      </c>
      <c r="C1267" s="6" t="s">
        <v>15</v>
      </c>
      <c r="D1267" s="6" t="str">
        <f>"王康森"</f>
        <v>王康森</v>
      </c>
    </row>
    <row r="1268" spans="1:4" s="1" customFormat="1" ht="30" customHeight="1">
      <c r="A1268" s="6">
        <v>1266</v>
      </c>
      <c r="B1268" s="6" t="str">
        <f>"46112022102923132033746"</f>
        <v>46112022102923132033746</v>
      </c>
      <c r="C1268" s="6" t="s">
        <v>15</v>
      </c>
      <c r="D1268" s="6" t="str">
        <f>"莫丽荣"</f>
        <v>莫丽荣</v>
      </c>
    </row>
    <row r="1269" spans="1:4" s="1" customFormat="1" ht="30" customHeight="1">
      <c r="A1269" s="6">
        <v>1267</v>
      </c>
      <c r="B1269" s="6" t="str">
        <f>"46112022102923232833753"</f>
        <v>46112022102923232833753</v>
      </c>
      <c r="C1269" s="6" t="s">
        <v>15</v>
      </c>
      <c r="D1269" s="6" t="str">
        <f>"陈茜"</f>
        <v>陈茜</v>
      </c>
    </row>
    <row r="1270" spans="1:4" s="1" customFormat="1" ht="30" customHeight="1">
      <c r="A1270" s="6">
        <v>1268</v>
      </c>
      <c r="B1270" s="6" t="str">
        <f>"46112022102923515633763"</f>
        <v>46112022102923515633763</v>
      </c>
      <c r="C1270" s="6" t="s">
        <v>15</v>
      </c>
      <c r="D1270" s="6" t="str">
        <f>"徐灵祉"</f>
        <v>徐灵祉</v>
      </c>
    </row>
    <row r="1271" spans="1:4" s="1" customFormat="1" ht="30" customHeight="1">
      <c r="A1271" s="6">
        <v>1269</v>
      </c>
      <c r="B1271" s="6" t="str">
        <f>"46112022103000012333767"</f>
        <v>46112022103000012333767</v>
      </c>
      <c r="C1271" s="6" t="s">
        <v>15</v>
      </c>
      <c r="D1271" s="6" t="str">
        <f>"王顺妮"</f>
        <v>王顺妮</v>
      </c>
    </row>
    <row r="1272" spans="1:4" s="1" customFormat="1" ht="30" customHeight="1">
      <c r="A1272" s="6">
        <v>1270</v>
      </c>
      <c r="B1272" s="6" t="str">
        <f>"46112022103000290433771"</f>
        <v>46112022103000290433771</v>
      </c>
      <c r="C1272" s="6" t="s">
        <v>15</v>
      </c>
      <c r="D1272" s="6" t="str">
        <f>"黄晓琳"</f>
        <v>黄晓琳</v>
      </c>
    </row>
    <row r="1273" spans="1:4" s="1" customFormat="1" ht="30" customHeight="1">
      <c r="A1273" s="6">
        <v>1271</v>
      </c>
      <c r="B1273" s="6" t="str">
        <f>"46112022103004361233783"</f>
        <v>46112022103004361233783</v>
      </c>
      <c r="C1273" s="6" t="s">
        <v>15</v>
      </c>
      <c r="D1273" s="6" t="str">
        <f>"张程博"</f>
        <v>张程博</v>
      </c>
    </row>
    <row r="1274" spans="1:4" s="1" customFormat="1" ht="30" customHeight="1">
      <c r="A1274" s="6">
        <v>1272</v>
      </c>
      <c r="B1274" s="6" t="str">
        <f>"46112022103008463133810"</f>
        <v>46112022103008463133810</v>
      </c>
      <c r="C1274" s="6" t="s">
        <v>15</v>
      </c>
      <c r="D1274" s="6" t="str">
        <f>"陈珊珊"</f>
        <v>陈珊珊</v>
      </c>
    </row>
    <row r="1275" spans="1:4" s="1" customFormat="1" ht="30" customHeight="1">
      <c r="A1275" s="6">
        <v>1273</v>
      </c>
      <c r="B1275" s="6" t="str">
        <f>"46112022103008594533816"</f>
        <v>46112022103008594533816</v>
      </c>
      <c r="C1275" s="6" t="s">
        <v>15</v>
      </c>
      <c r="D1275" s="6" t="str">
        <f>"王舒"</f>
        <v>王舒</v>
      </c>
    </row>
    <row r="1276" spans="1:4" s="1" customFormat="1" ht="30" customHeight="1">
      <c r="A1276" s="6">
        <v>1274</v>
      </c>
      <c r="B1276" s="6" t="str">
        <f>"46112022103009522433854"</f>
        <v>46112022103009522433854</v>
      </c>
      <c r="C1276" s="6" t="s">
        <v>15</v>
      </c>
      <c r="D1276" s="6" t="str">
        <f>"王瑜"</f>
        <v>王瑜</v>
      </c>
    </row>
    <row r="1277" spans="1:4" s="1" customFormat="1" ht="30" customHeight="1">
      <c r="A1277" s="6">
        <v>1275</v>
      </c>
      <c r="B1277" s="6" t="str">
        <f>"46112022103010201333878"</f>
        <v>46112022103010201333878</v>
      </c>
      <c r="C1277" s="6" t="s">
        <v>15</v>
      </c>
      <c r="D1277" s="6" t="str">
        <f>"韦忆琳"</f>
        <v>韦忆琳</v>
      </c>
    </row>
    <row r="1278" spans="1:4" s="1" customFormat="1" ht="30" customHeight="1">
      <c r="A1278" s="6">
        <v>1276</v>
      </c>
      <c r="B1278" s="6" t="str">
        <f>"46112022103010291333887"</f>
        <v>46112022103010291333887</v>
      </c>
      <c r="C1278" s="6" t="s">
        <v>15</v>
      </c>
      <c r="D1278" s="6" t="str">
        <f>"朱云雨"</f>
        <v>朱云雨</v>
      </c>
    </row>
    <row r="1279" spans="1:4" s="1" customFormat="1" ht="30" customHeight="1">
      <c r="A1279" s="6">
        <v>1277</v>
      </c>
      <c r="B1279" s="6" t="str">
        <f>"46112022103010324833890"</f>
        <v>46112022103010324833890</v>
      </c>
      <c r="C1279" s="6" t="s">
        <v>15</v>
      </c>
      <c r="D1279" s="6" t="str">
        <f>"符晓茜"</f>
        <v>符晓茜</v>
      </c>
    </row>
    <row r="1280" spans="1:4" s="1" customFormat="1" ht="30" customHeight="1">
      <c r="A1280" s="6">
        <v>1278</v>
      </c>
      <c r="B1280" s="6" t="str">
        <f>"46112022103010462133902"</f>
        <v>46112022103010462133902</v>
      </c>
      <c r="C1280" s="6" t="s">
        <v>15</v>
      </c>
      <c r="D1280" s="6" t="str">
        <f>"陈永够"</f>
        <v>陈永够</v>
      </c>
    </row>
    <row r="1281" spans="1:4" s="1" customFormat="1" ht="30" customHeight="1">
      <c r="A1281" s="6">
        <v>1279</v>
      </c>
      <c r="B1281" s="6" t="str">
        <f>"46112022103010581733913"</f>
        <v>46112022103010581733913</v>
      </c>
      <c r="C1281" s="6" t="s">
        <v>15</v>
      </c>
      <c r="D1281" s="6" t="str">
        <f>"王晓璇"</f>
        <v>王晓璇</v>
      </c>
    </row>
    <row r="1282" spans="1:4" s="1" customFormat="1" ht="30" customHeight="1">
      <c r="A1282" s="6">
        <v>1280</v>
      </c>
      <c r="B1282" s="6" t="str">
        <f>"46112022103011054333923"</f>
        <v>46112022103011054333923</v>
      </c>
      <c r="C1282" s="6" t="s">
        <v>15</v>
      </c>
      <c r="D1282" s="6" t="str">
        <f>"戴潇敏"</f>
        <v>戴潇敏</v>
      </c>
    </row>
    <row r="1283" spans="1:4" s="1" customFormat="1" ht="30" customHeight="1">
      <c r="A1283" s="6">
        <v>1281</v>
      </c>
      <c r="B1283" s="6" t="str">
        <f>"46112022103011183533933"</f>
        <v>46112022103011183533933</v>
      </c>
      <c r="C1283" s="6" t="s">
        <v>15</v>
      </c>
      <c r="D1283" s="6" t="str">
        <f>"甘海芬"</f>
        <v>甘海芬</v>
      </c>
    </row>
    <row r="1284" spans="1:4" s="1" customFormat="1" ht="30" customHeight="1">
      <c r="A1284" s="6">
        <v>1282</v>
      </c>
      <c r="B1284" s="6" t="str">
        <f>"46112022103012380133997"</f>
        <v>46112022103012380133997</v>
      </c>
      <c r="C1284" s="6" t="s">
        <v>15</v>
      </c>
      <c r="D1284" s="6" t="str">
        <f>"冯剑雄"</f>
        <v>冯剑雄</v>
      </c>
    </row>
    <row r="1285" spans="1:4" s="1" customFormat="1" ht="30" customHeight="1">
      <c r="A1285" s="6">
        <v>1283</v>
      </c>
      <c r="B1285" s="6" t="str">
        <f>"46112022103013561434079"</f>
        <v>46112022103013561434079</v>
      </c>
      <c r="C1285" s="6" t="s">
        <v>15</v>
      </c>
      <c r="D1285" s="6" t="str">
        <f>"贾铮"</f>
        <v>贾铮</v>
      </c>
    </row>
    <row r="1286" spans="1:4" s="1" customFormat="1" ht="30" customHeight="1">
      <c r="A1286" s="6">
        <v>1284</v>
      </c>
      <c r="B1286" s="6" t="str">
        <f>"46112022103014043634090"</f>
        <v>46112022103014043634090</v>
      </c>
      <c r="C1286" s="6" t="s">
        <v>15</v>
      </c>
      <c r="D1286" s="6" t="str">
        <f>"梁明智"</f>
        <v>梁明智</v>
      </c>
    </row>
    <row r="1287" spans="1:4" s="1" customFormat="1" ht="30" customHeight="1">
      <c r="A1287" s="6">
        <v>1285</v>
      </c>
      <c r="B1287" s="6" t="str">
        <f>"46112022103014083734095"</f>
        <v>46112022103014083734095</v>
      </c>
      <c r="C1287" s="6" t="s">
        <v>15</v>
      </c>
      <c r="D1287" s="6" t="str">
        <f>"符虹怡"</f>
        <v>符虹怡</v>
      </c>
    </row>
    <row r="1288" spans="1:4" s="1" customFormat="1" ht="30" customHeight="1">
      <c r="A1288" s="6">
        <v>1286</v>
      </c>
      <c r="B1288" s="6" t="str">
        <f>"46112022103014580934160"</f>
        <v>46112022103014580934160</v>
      </c>
      <c r="C1288" s="6" t="s">
        <v>15</v>
      </c>
      <c r="D1288" s="6" t="str">
        <f>"符琼尹"</f>
        <v>符琼尹</v>
      </c>
    </row>
    <row r="1289" spans="1:4" s="1" customFormat="1" ht="30" customHeight="1">
      <c r="A1289" s="6">
        <v>1287</v>
      </c>
      <c r="B1289" s="6" t="str">
        <f>"46112022103015085734169"</f>
        <v>46112022103015085734169</v>
      </c>
      <c r="C1289" s="6" t="s">
        <v>15</v>
      </c>
      <c r="D1289" s="6" t="str">
        <f>"莫璐榕"</f>
        <v>莫璐榕</v>
      </c>
    </row>
    <row r="1290" spans="1:4" s="1" customFormat="1" ht="30" customHeight="1">
      <c r="A1290" s="6">
        <v>1288</v>
      </c>
      <c r="B1290" s="6" t="str">
        <f>"46112022103015110734175"</f>
        <v>46112022103015110734175</v>
      </c>
      <c r="C1290" s="6" t="s">
        <v>15</v>
      </c>
      <c r="D1290" s="6" t="str">
        <f>"李柳蓉"</f>
        <v>李柳蓉</v>
      </c>
    </row>
    <row r="1291" spans="1:4" s="1" customFormat="1" ht="30" customHeight="1">
      <c r="A1291" s="6">
        <v>1289</v>
      </c>
      <c r="B1291" s="6" t="str">
        <f>"46112022103015343334203"</f>
        <v>46112022103015343334203</v>
      </c>
      <c r="C1291" s="6" t="s">
        <v>15</v>
      </c>
      <c r="D1291" s="6" t="str">
        <f>"刘佳丽"</f>
        <v>刘佳丽</v>
      </c>
    </row>
    <row r="1292" spans="1:4" s="1" customFormat="1" ht="30" customHeight="1">
      <c r="A1292" s="6">
        <v>1290</v>
      </c>
      <c r="B1292" s="6" t="str">
        <f>"46112022103015440934215"</f>
        <v>46112022103015440934215</v>
      </c>
      <c r="C1292" s="6" t="s">
        <v>15</v>
      </c>
      <c r="D1292" s="6" t="str">
        <f>"黄文哲"</f>
        <v>黄文哲</v>
      </c>
    </row>
    <row r="1293" spans="1:4" s="1" customFormat="1" ht="30" customHeight="1">
      <c r="A1293" s="6">
        <v>1291</v>
      </c>
      <c r="B1293" s="6" t="str">
        <f>"46112022103016070234239"</f>
        <v>46112022103016070234239</v>
      </c>
      <c r="C1293" s="6" t="s">
        <v>15</v>
      </c>
      <c r="D1293" s="6" t="str">
        <f>"卢珍丽"</f>
        <v>卢珍丽</v>
      </c>
    </row>
    <row r="1294" spans="1:4" s="1" customFormat="1" ht="30" customHeight="1">
      <c r="A1294" s="6">
        <v>1292</v>
      </c>
      <c r="B1294" s="6" t="str">
        <f>"46112022103017255934350"</f>
        <v>46112022103017255934350</v>
      </c>
      <c r="C1294" s="6" t="s">
        <v>15</v>
      </c>
      <c r="D1294" s="6" t="str">
        <f>"范翼"</f>
        <v>范翼</v>
      </c>
    </row>
    <row r="1295" spans="1:4" s="1" customFormat="1" ht="30" customHeight="1">
      <c r="A1295" s="6">
        <v>1293</v>
      </c>
      <c r="B1295" s="6" t="str">
        <f>"46112022103017300234357"</f>
        <v>46112022103017300234357</v>
      </c>
      <c r="C1295" s="6" t="s">
        <v>15</v>
      </c>
      <c r="D1295" s="6" t="str">
        <f>"王杰玲"</f>
        <v>王杰玲</v>
      </c>
    </row>
    <row r="1296" spans="1:4" s="1" customFormat="1" ht="30" customHeight="1">
      <c r="A1296" s="6">
        <v>1294</v>
      </c>
      <c r="B1296" s="6" t="str">
        <f>"46112022103017415634371"</f>
        <v>46112022103017415634371</v>
      </c>
      <c r="C1296" s="6" t="s">
        <v>15</v>
      </c>
      <c r="D1296" s="6" t="str">
        <f>"符春慧"</f>
        <v>符春慧</v>
      </c>
    </row>
    <row r="1297" spans="1:4" s="1" customFormat="1" ht="30" customHeight="1">
      <c r="A1297" s="6">
        <v>1295</v>
      </c>
      <c r="B1297" s="6" t="str">
        <f>"46112022103017465434379"</f>
        <v>46112022103017465434379</v>
      </c>
      <c r="C1297" s="6" t="s">
        <v>15</v>
      </c>
      <c r="D1297" s="6" t="str">
        <f>"邢蛟男"</f>
        <v>邢蛟男</v>
      </c>
    </row>
    <row r="1298" spans="1:4" s="1" customFormat="1" ht="30" customHeight="1">
      <c r="A1298" s="6">
        <v>1296</v>
      </c>
      <c r="B1298" s="6" t="str">
        <f>"46112022103017503834381"</f>
        <v>46112022103017503834381</v>
      </c>
      <c r="C1298" s="6" t="s">
        <v>15</v>
      </c>
      <c r="D1298" s="6" t="str">
        <f>"张雄飞"</f>
        <v>张雄飞</v>
      </c>
    </row>
    <row r="1299" spans="1:4" s="1" customFormat="1" ht="30" customHeight="1">
      <c r="A1299" s="6">
        <v>1297</v>
      </c>
      <c r="B1299" s="6" t="str">
        <f>"46112022103018032534392"</f>
        <v>46112022103018032534392</v>
      </c>
      <c r="C1299" s="6" t="s">
        <v>15</v>
      </c>
      <c r="D1299" s="6" t="str">
        <f>"傅国翠"</f>
        <v>傅国翠</v>
      </c>
    </row>
    <row r="1300" spans="1:4" s="1" customFormat="1" ht="30" customHeight="1">
      <c r="A1300" s="6">
        <v>1298</v>
      </c>
      <c r="B1300" s="6" t="str">
        <f>"46112022103018054234394"</f>
        <v>46112022103018054234394</v>
      </c>
      <c r="C1300" s="6" t="s">
        <v>15</v>
      </c>
      <c r="D1300" s="6" t="str">
        <f>"张琳"</f>
        <v>张琳</v>
      </c>
    </row>
    <row r="1301" spans="1:4" s="1" customFormat="1" ht="30" customHeight="1">
      <c r="A1301" s="6">
        <v>1299</v>
      </c>
      <c r="B1301" s="6" t="str">
        <f>"46112022103018140434404"</f>
        <v>46112022103018140434404</v>
      </c>
      <c r="C1301" s="6" t="s">
        <v>15</v>
      </c>
      <c r="D1301" s="6" t="str">
        <f>"钟语嫣"</f>
        <v>钟语嫣</v>
      </c>
    </row>
    <row r="1302" spans="1:4" s="1" customFormat="1" ht="30" customHeight="1">
      <c r="A1302" s="6">
        <v>1300</v>
      </c>
      <c r="B1302" s="6" t="str">
        <f>"46112022103018255534414"</f>
        <v>46112022103018255534414</v>
      </c>
      <c r="C1302" s="6" t="s">
        <v>15</v>
      </c>
      <c r="D1302" s="6" t="str">
        <f>"杨小怡"</f>
        <v>杨小怡</v>
      </c>
    </row>
    <row r="1303" spans="1:4" s="1" customFormat="1" ht="30" customHeight="1">
      <c r="A1303" s="6">
        <v>1301</v>
      </c>
      <c r="B1303" s="6" t="str">
        <f>"46112022103018382934423"</f>
        <v>46112022103018382934423</v>
      </c>
      <c r="C1303" s="6" t="s">
        <v>15</v>
      </c>
      <c r="D1303" s="6" t="str">
        <f>"黄淑娴"</f>
        <v>黄淑娴</v>
      </c>
    </row>
    <row r="1304" spans="1:4" s="1" customFormat="1" ht="30" customHeight="1">
      <c r="A1304" s="6">
        <v>1302</v>
      </c>
      <c r="B1304" s="6" t="str">
        <f>"46112022103019195734457"</f>
        <v>46112022103019195734457</v>
      </c>
      <c r="C1304" s="6" t="s">
        <v>15</v>
      </c>
      <c r="D1304" s="6" t="str">
        <f>"陈心颖"</f>
        <v>陈心颖</v>
      </c>
    </row>
    <row r="1305" spans="1:4" s="1" customFormat="1" ht="30" customHeight="1">
      <c r="A1305" s="6">
        <v>1303</v>
      </c>
      <c r="B1305" s="6" t="str">
        <f>"46112022103019433134474"</f>
        <v>46112022103019433134474</v>
      </c>
      <c r="C1305" s="6" t="s">
        <v>15</v>
      </c>
      <c r="D1305" s="6" t="str">
        <f>"熊婉"</f>
        <v>熊婉</v>
      </c>
    </row>
    <row r="1306" spans="1:4" s="1" customFormat="1" ht="30" customHeight="1">
      <c r="A1306" s="6">
        <v>1304</v>
      </c>
      <c r="B1306" s="6" t="str">
        <f>"46112022103019435434475"</f>
        <v>46112022103019435434475</v>
      </c>
      <c r="C1306" s="6" t="s">
        <v>15</v>
      </c>
      <c r="D1306" s="6" t="str">
        <f>"梁骁嵋"</f>
        <v>梁骁嵋</v>
      </c>
    </row>
    <row r="1307" spans="1:4" s="1" customFormat="1" ht="30" customHeight="1">
      <c r="A1307" s="6">
        <v>1305</v>
      </c>
      <c r="B1307" s="6" t="str">
        <f>"46112022103020523034546"</f>
        <v>46112022103020523034546</v>
      </c>
      <c r="C1307" s="6" t="s">
        <v>15</v>
      </c>
      <c r="D1307" s="6" t="str">
        <f>"吉愉"</f>
        <v>吉愉</v>
      </c>
    </row>
    <row r="1308" spans="1:4" s="1" customFormat="1" ht="30" customHeight="1">
      <c r="A1308" s="6">
        <v>1306</v>
      </c>
      <c r="B1308" s="6" t="str">
        <f>"46112022103021024334565"</f>
        <v>46112022103021024334565</v>
      </c>
      <c r="C1308" s="6" t="s">
        <v>15</v>
      </c>
      <c r="D1308" s="6" t="str">
        <f>"莫土勤"</f>
        <v>莫土勤</v>
      </c>
    </row>
    <row r="1309" spans="1:4" s="1" customFormat="1" ht="30" customHeight="1">
      <c r="A1309" s="6">
        <v>1307</v>
      </c>
      <c r="B1309" s="6" t="str">
        <f>"46112022103021032534567"</f>
        <v>46112022103021032534567</v>
      </c>
      <c r="C1309" s="6" t="s">
        <v>15</v>
      </c>
      <c r="D1309" s="6" t="str">
        <f>"黄海珍"</f>
        <v>黄海珍</v>
      </c>
    </row>
    <row r="1310" spans="1:4" s="1" customFormat="1" ht="30" customHeight="1">
      <c r="A1310" s="6">
        <v>1308</v>
      </c>
      <c r="B1310" s="6" t="str">
        <f>"46112022103021071934569"</f>
        <v>46112022103021071934569</v>
      </c>
      <c r="C1310" s="6" t="s">
        <v>15</v>
      </c>
      <c r="D1310" s="6" t="str">
        <f>"陈莹"</f>
        <v>陈莹</v>
      </c>
    </row>
    <row r="1311" spans="1:4" s="1" customFormat="1" ht="30" customHeight="1">
      <c r="A1311" s="6">
        <v>1309</v>
      </c>
      <c r="B1311" s="6" t="str">
        <f>"46112022103021110234574"</f>
        <v>46112022103021110234574</v>
      </c>
      <c r="C1311" s="6" t="s">
        <v>15</v>
      </c>
      <c r="D1311" s="6" t="str">
        <f>"詹桂丹"</f>
        <v>詹桂丹</v>
      </c>
    </row>
    <row r="1312" spans="1:4" s="1" customFormat="1" ht="30" customHeight="1">
      <c r="A1312" s="6">
        <v>1310</v>
      </c>
      <c r="B1312" s="6" t="str">
        <f>"46112022103021194734582"</f>
        <v>46112022103021194734582</v>
      </c>
      <c r="C1312" s="6" t="s">
        <v>15</v>
      </c>
      <c r="D1312" s="6" t="str">
        <f>"谢秋池"</f>
        <v>谢秋池</v>
      </c>
    </row>
    <row r="1313" spans="1:4" s="1" customFormat="1" ht="30" customHeight="1">
      <c r="A1313" s="6">
        <v>1311</v>
      </c>
      <c r="B1313" s="6" t="str">
        <f>"46112022103021195934583"</f>
        <v>46112022103021195934583</v>
      </c>
      <c r="C1313" s="6" t="s">
        <v>15</v>
      </c>
      <c r="D1313" s="6" t="str">
        <f>"叶召琴"</f>
        <v>叶召琴</v>
      </c>
    </row>
    <row r="1314" spans="1:4" s="1" customFormat="1" ht="30" customHeight="1">
      <c r="A1314" s="6">
        <v>1312</v>
      </c>
      <c r="B1314" s="6" t="str">
        <f>"46112022103021224434585"</f>
        <v>46112022103021224434585</v>
      </c>
      <c r="C1314" s="6" t="s">
        <v>15</v>
      </c>
      <c r="D1314" s="6" t="str">
        <f>"莫薇"</f>
        <v>莫薇</v>
      </c>
    </row>
    <row r="1315" spans="1:4" s="1" customFormat="1" ht="30" customHeight="1">
      <c r="A1315" s="6">
        <v>1313</v>
      </c>
      <c r="B1315" s="6" t="str">
        <f>"46112022103021242434588"</f>
        <v>46112022103021242434588</v>
      </c>
      <c r="C1315" s="6" t="s">
        <v>15</v>
      </c>
      <c r="D1315" s="6" t="str">
        <f>"丁小慧"</f>
        <v>丁小慧</v>
      </c>
    </row>
    <row r="1316" spans="1:4" s="1" customFormat="1" ht="30" customHeight="1">
      <c r="A1316" s="6">
        <v>1314</v>
      </c>
      <c r="B1316" s="6" t="str">
        <f>"46112022103021383334604"</f>
        <v>46112022103021383334604</v>
      </c>
      <c r="C1316" s="6" t="s">
        <v>15</v>
      </c>
      <c r="D1316" s="6" t="str">
        <f>"刘晓琳"</f>
        <v>刘晓琳</v>
      </c>
    </row>
    <row r="1317" spans="1:4" s="1" customFormat="1" ht="30" customHeight="1">
      <c r="A1317" s="6">
        <v>1315</v>
      </c>
      <c r="B1317" s="6" t="str">
        <f>"46112022103021492534622"</f>
        <v>46112022103021492534622</v>
      </c>
      <c r="C1317" s="6" t="s">
        <v>15</v>
      </c>
      <c r="D1317" s="6" t="str">
        <f>"蔡柳蔓"</f>
        <v>蔡柳蔓</v>
      </c>
    </row>
    <row r="1318" spans="1:4" s="1" customFormat="1" ht="30" customHeight="1">
      <c r="A1318" s="6">
        <v>1316</v>
      </c>
      <c r="B1318" s="6" t="str">
        <f>"46112022103021531134627"</f>
        <v>46112022103021531134627</v>
      </c>
      <c r="C1318" s="6" t="s">
        <v>15</v>
      </c>
      <c r="D1318" s="6" t="str">
        <f>"林倩玉"</f>
        <v>林倩玉</v>
      </c>
    </row>
    <row r="1319" spans="1:4" s="1" customFormat="1" ht="30" customHeight="1">
      <c r="A1319" s="6">
        <v>1317</v>
      </c>
      <c r="B1319" s="6" t="str">
        <f>"46112022103022135934653"</f>
        <v>46112022103022135934653</v>
      </c>
      <c r="C1319" s="6" t="s">
        <v>15</v>
      </c>
      <c r="D1319" s="6" t="str">
        <f>"张婷婷"</f>
        <v>张婷婷</v>
      </c>
    </row>
    <row r="1320" spans="1:4" s="1" customFormat="1" ht="30" customHeight="1">
      <c r="A1320" s="6">
        <v>1318</v>
      </c>
      <c r="B1320" s="6" t="str">
        <f>"46112022103022405834676"</f>
        <v>46112022103022405834676</v>
      </c>
      <c r="C1320" s="6" t="s">
        <v>15</v>
      </c>
      <c r="D1320" s="6" t="str">
        <f>"郑惠心"</f>
        <v>郑惠心</v>
      </c>
    </row>
    <row r="1321" spans="1:4" s="1" customFormat="1" ht="30" customHeight="1">
      <c r="A1321" s="6">
        <v>1319</v>
      </c>
      <c r="B1321" s="6" t="str">
        <f>"46112022103022425434679"</f>
        <v>46112022103022425434679</v>
      </c>
      <c r="C1321" s="6" t="s">
        <v>15</v>
      </c>
      <c r="D1321" s="6" t="str">
        <f>"吴华明"</f>
        <v>吴华明</v>
      </c>
    </row>
    <row r="1322" spans="1:4" s="1" customFormat="1" ht="30" customHeight="1">
      <c r="A1322" s="6">
        <v>1320</v>
      </c>
      <c r="B1322" s="6" t="str">
        <f>"46112022103022521034694"</f>
        <v>46112022103022521034694</v>
      </c>
      <c r="C1322" s="6" t="s">
        <v>15</v>
      </c>
      <c r="D1322" s="6" t="str">
        <f>"吉怡欣"</f>
        <v>吉怡欣</v>
      </c>
    </row>
    <row r="1323" spans="1:4" s="1" customFormat="1" ht="30" customHeight="1">
      <c r="A1323" s="6">
        <v>1321</v>
      </c>
      <c r="B1323" s="6" t="str">
        <f>"46112022103023010634702"</f>
        <v>46112022103023010634702</v>
      </c>
      <c r="C1323" s="6" t="s">
        <v>15</v>
      </c>
      <c r="D1323" s="6" t="str">
        <f>"杨宇舒"</f>
        <v>杨宇舒</v>
      </c>
    </row>
    <row r="1324" spans="1:4" s="1" customFormat="1" ht="30" customHeight="1">
      <c r="A1324" s="6">
        <v>1322</v>
      </c>
      <c r="B1324" s="6" t="str">
        <f>"46112022103023145234714"</f>
        <v>46112022103023145234714</v>
      </c>
      <c r="C1324" s="6" t="s">
        <v>15</v>
      </c>
      <c r="D1324" s="6" t="str">
        <f>"杨越"</f>
        <v>杨越</v>
      </c>
    </row>
    <row r="1325" spans="1:4" s="1" customFormat="1" ht="30" customHeight="1">
      <c r="A1325" s="6">
        <v>1323</v>
      </c>
      <c r="B1325" s="6" t="str">
        <f>"46112022103023195534717"</f>
        <v>46112022103023195534717</v>
      </c>
      <c r="C1325" s="6" t="s">
        <v>15</v>
      </c>
      <c r="D1325" s="6" t="str">
        <f>"王松龄"</f>
        <v>王松龄</v>
      </c>
    </row>
    <row r="1326" spans="1:4" s="1" customFormat="1" ht="30" customHeight="1">
      <c r="A1326" s="6">
        <v>1324</v>
      </c>
      <c r="B1326" s="6" t="str">
        <f>"46112022103023251434720"</f>
        <v>46112022103023251434720</v>
      </c>
      <c r="C1326" s="6" t="s">
        <v>15</v>
      </c>
      <c r="D1326" s="6" t="str">
        <f>"高学寒"</f>
        <v>高学寒</v>
      </c>
    </row>
    <row r="1327" spans="1:4" s="1" customFormat="1" ht="30" customHeight="1">
      <c r="A1327" s="6">
        <v>1325</v>
      </c>
      <c r="B1327" s="6" t="str">
        <f>"46112022103023373434726"</f>
        <v>46112022103023373434726</v>
      </c>
      <c r="C1327" s="6" t="s">
        <v>15</v>
      </c>
      <c r="D1327" s="6" t="str">
        <f>"陈子妞"</f>
        <v>陈子妞</v>
      </c>
    </row>
    <row r="1328" spans="1:4" s="1" customFormat="1" ht="30" customHeight="1">
      <c r="A1328" s="6">
        <v>1326</v>
      </c>
      <c r="B1328" s="6" t="str">
        <f>"46112022103023431734730"</f>
        <v>46112022103023431734730</v>
      </c>
      <c r="C1328" s="6" t="s">
        <v>15</v>
      </c>
      <c r="D1328" s="6" t="str">
        <f>"王雯雯"</f>
        <v>王雯雯</v>
      </c>
    </row>
    <row r="1329" spans="1:4" s="1" customFormat="1" ht="30" customHeight="1">
      <c r="A1329" s="6">
        <v>1327</v>
      </c>
      <c r="B1329" s="6" t="str">
        <f>"46112022103023494734735"</f>
        <v>46112022103023494734735</v>
      </c>
      <c r="C1329" s="6" t="s">
        <v>15</v>
      </c>
      <c r="D1329" s="6" t="str">
        <f>"吴茜敏"</f>
        <v>吴茜敏</v>
      </c>
    </row>
    <row r="1330" spans="1:4" s="1" customFormat="1" ht="30" customHeight="1">
      <c r="A1330" s="6">
        <v>1328</v>
      </c>
      <c r="B1330" s="6" t="str">
        <f>"46112022103100253234760"</f>
        <v>46112022103100253234760</v>
      </c>
      <c r="C1330" s="6" t="s">
        <v>15</v>
      </c>
      <c r="D1330" s="6" t="str">
        <f>"江丽倩"</f>
        <v>江丽倩</v>
      </c>
    </row>
    <row r="1331" spans="1:4" s="1" customFormat="1" ht="30" customHeight="1">
      <c r="A1331" s="6">
        <v>1329</v>
      </c>
      <c r="B1331" s="6" t="str">
        <f>"46112022103100264834761"</f>
        <v>46112022103100264834761</v>
      </c>
      <c r="C1331" s="6" t="s">
        <v>15</v>
      </c>
      <c r="D1331" s="6" t="str">
        <f>"陈永帅"</f>
        <v>陈永帅</v>
      </c>
    </row>
    <row r="1332" spans="1:4" s="1" customFormat="1" ht="30" customHeight="1">
      <c r="A1332" s="6">
        <v>1330</v>
      </c>
      <c r="B1332" s="6" t="str">
        <f>"46112022103101325234779"</f>
        <v>46112022103101325234779</v>
      </c>
      <c r="C1332" s="6" t="s">
        <v>15</v>
      </c>
      <c r="D1332" s="6" t="str">
        <f>"黄琼娇"</f>
        <v>黄琼娇</v>
      </c>
    </row>
    <row r="1333" spans="1:4" s="1" customFormat="1" ht="30" customHeight="1">
      <c r="A1333" s="6">
        <v>1331</v>
      </c>
      <c r="B1333" s="6" t="str">
        <f>"46112022103101443534780"</f>
        <v>46112022103101443534780</v>
      </c>
      <c r="C1333" s="6" t="s">
        <v>15</v>
      </c>
      <c r="D1333" s="6" t="str">
        <f>"梁颖"</f>
        <v>梁颖</v>
      </c>
    </row>
    <row r="1334" spans="1:4" s="1" customFormat="1" ht="30" customHeight="1">
      <c r="A1334" s="6">
        <v>1332</v>
      </c>
      <c r="B1334" s="6" t="str">
        <f>"46112022103103112334787"</f>
        <v>46112022103103112334787</v>
      </c>
      <c r="C1334" s="6" t="s">
        <v>15</v>
      </c>
      <c r="D1334" s="6" t="str">
        <f>"邱婷婷"</f>
        <v>邱婷婷</v>
      </c>
    </row>
    <row r="1335" spans="1:4" s="1" customFormat="1" ht="30" customHeight="1">
      <c r="A1335" s="6">
        <v>1333</v>
      </c>
      <c r="B1335" s="6" t="str">
        <f>"46112022103108275034821"</f>
        <v>46112022103108275034821</v>
      </c>
      <c r="C1335" s="6" t="s">
        <v>15</v>
      </c>
      <c r="D1335" s="6" t="str">
        <f>"陈明创"</f>
        <v>陈明创</v>
      </c>
    </row>
    <row r="1336" spans="1:4" s="1" customFormat="1" ht="30" customHeight="1">
      <c r="A1336" s="6">
        <v>1334</v>
      </c>
      <c r="B1336" s="6" t="str">
        <f>"46112022103108291634822"</f>
        <v>46112022103108291634822</v>
      </c>
      <c r="C1336" s="6" t="s">
        <v>15</v>
      </c>
      <c r="D1336" s="6" t="str">
        <f>"磨艺祈"</f>
        <v>磨艺祈</v>
      </c>
    </row>
    <row r="1337" spans="1:4" s="1" customFormat="1" ht="30" customHeight="1">
      <c r="A1337" s="6">
        <v>1335</v>
      </c>
      <c r="B1337" s="6" t="str">
        <f>"46112022103108322634830"</f>
        <v>46112022103108322634830</v>
      </c>
      <c r="C1337" s="6" t="s">
        <v>15</v>
      </c>
      <c r="D1337" s="6" t="str">
        <f>"陈敏子"</f>
        <v>陈敏子</v>
      </c>
    </row>
    <row r="1338" spans="1:4" s="1" customFormat="1" ht="30" customHeight="1">
      <c r="A1338" s="6">
        <v>1336</v>
      </c>
      <c r="B1338" s="6" t="str">
        <f>"46112022103108331034833"</f>
        <v>46112022103108331034833</v>
      </c>
      <c r="C1338" s="6" t="s">
        <v>15</v>
      </c>
      <c r="D1338" s="6" t="str">
        <f>"符文彦"</f>
        <v>符文彦</v>
      </c>
    </row>
    <row r="1339" spans="1:4" s="1" customFormat="1" ht="30" customHeight="1">
      <c r="A1339" s="6">
        <v>1337</v>
      </c>
      <c r="B1339" s="6" t="str">
        <f>"46112022103108420234846"</f>
        <v>46112022103108420234846</v>
      </c>
      <c r="C1339" s="6" t="s">
        <v>15</v>
      </c>
      <c r="D1339" s="6" t="str">
        <f>"卓林霞"</f>
        <v>卓林霞</v>
      </c>
    </row>
    <row r="1340" spans="1:4" s="1" customFormat="1" ht="30" customHeight="1">
      <c r="A1340" s="6">
        <v>1338</v>
      </c>
      <c r="B1340" s="6" t="str">
        <f>"46112022103108512734862"</f>
        <v>46112022103108512734862</v>
      </c>
      <c r="C1340" s="6" t="s">
        <v>15</v>
      </c>
      <c r="D1340" s="6" t="str">
        <f>"陈静惠"</f>
        <v>陈静惠</v>
      </c>
    </row>
    <row r="1341" spans="1:4" s="1" customFormat="1" ht="30" customHeight="1">
      <c r="A1341" s="6">
        <v>1339</v>
      </c>
      <c r="B1341" s="6" t="str">
        <f>"46112022103108550234868"</f>
        <v>46112022103108550234868</v>
      </c>
      <c r="C1341" s="6" t="s">
        <v>15</v>
      </c>
      <c r="D1341" s="6" t="str">
        <f>"李雪"</f>
        <v>李雪</v>
      </c>
    </row>
    <row r="1342" spans="1:4" s="1" customFormat="1" ht="30" customHeight="1">
      <c r="A1342" s="6">
        <v>1340</v>
      </c>
      <c r="B1342" s="6" t="str">
        <f>"46112022103109000634880"</f>
        <v>46112022103109000634880</v>
      </c>
      <c r="C1342" s="6" t="s">
        <v>15</v>
      </c>
      <c r="D1342" s="6" t="str">
        <f>"陈小妹"</f>
        <v>陈小妹</v>
      </c>
    </row>
    <row r="1343" spans="1:4" s="1" customFormat="1" ht="30" customHeight="1">
      <c r="A1343" s="6">
        <v>1341</v>
      </c>
      <c r="B1343" s="6" t="str">
        <f>"46112022103109031534942"</f>
        <v>46112022103109031534942</v>
      </c>
      <c r="C1343" s="6" t="s">
        <v>15</v>
      </c>
      <c r="D1343" s="6" t="str">
        <f>"陈虹"</f>
        <v>陈虹</v>
      </c>
    </row>
    <row r="1344" spans="1:4" s="1" customFormat="1" ht="30" customHeight="1">
      <c r="A1344" s="6">
        <v>1342</v>
      </c>
      <c r="B1344" s="6" t="str">
        <f>"46112022103109175735104"</f>
        <v>46112022103109175735104</v>
      </c>
      <c r="C1344" s="6" t="s">
        <v>15</v>
      </c>
      <c r="D1344" s="6" t="str">
        <f>"吴淑玉"</f>
        <v>吴淑玉</v>
      </c>
    </row>
    <row r="1345" spans="1:4" s="1" customFormat="1" ht="30" customHeight="1">
      <c r="A1345" s="6">
        <v>1343</v>
      </c>
      <c r="B1345" s="6" t="str">
        <f>"46112022103109222235147"</f>
        <v>46112022103109222235147</v>
      </c>
      <c r="C1345" s="6" t="s">
        <v>15</v>
      </c>
      <c r="D1345" s="6" t="str">
        <f>"蒙冠文"</f>
        <v>蒙冠文</v>
      </c>
    </row>
    <row r="1346" spans="1:4" s="1" customFormat="1" ht="30" customHeight="1">
      <c r="A1346" s="6">
        <v>1344</v>
      </c>
      <c r="B1346" s="6" t="str">
        <f>"46112022103109452335366"</f>
        <v>46112022103109452335366</v>
      </c>
      <c r="C1346" s="6" t="s">
        <v>15</v>
      </c>
      <c r="D1346" s="6" t="str">
        <f>"林思贝"</f>
        <v>林思贝</v>
      </c>
    </row>
    <row r="1347" spans="1:4" s="1" customFormat="1" ht="30" customHeight="1">
      <c r="A1347" s="6">
        <v>1345</v>
      </c>
      <c r="B1347" s="6" t="str">
        <f>"46112022103109461735379"</f>
        <v>46112022103109461735379</v>
      </c>
      <c r="C1347" s="6" t="s">
        <v>15</v>
      </c>
      <c r="D1347" s="6" t="str">
        <f>"符小娜"</f>
        <v>符小娜</v>
      </c>
    </row>
    <row r="1348" spans="1:4" s="1" customFormat="1" ht="30" customHeight="1">
      <c r="A1348" s="6">
        <v>1346</v>
      </c>
      <c r="B1348" s="6" t="str">
        <f>"46112022103109503135415"</f>
        <v>46112022103109503135415</v>
      </c>
      <c r="C1348" s="6" t="s">
        <v>15</v>
      </c>
      <c r="D1348" s="6" t="str">
        <f>"符懿运"</f>
        <v>符懿运</v>
      </c>
    </row>
    <row r="1349" spans="1:4" s="1" customFormat="1" ht="30" customHeight="1">
      <c r="A1349" s="6">
        <v>1347</v>
      </c>
      <c r="B1349" s="6" t="str">
        <f>"46112022103110124235616"</f>
        <v>46112022103110124235616</v>
      </c>
      <c r="C1349" s="6" t="s">
        <v>15</v>
      </c>
      <c r="D1349" s="6" t="str">
        <f>"刘彤"</f>
        <v>刘彤</v>
      </c>
    </row>
    <row r="1350" spans="1:4" s="1" customFormat="1" ht="30" customHeight="1">
      <c r="A1350" s="6">
        <v>1348</v>
      </c>
      <c r="B1350" s="6" t="str">
        <f>"46112022103110285035758"</f>
        <v>46112022103110285035758</v>
      </c>
      <c r="C1350" s="6" t="s">
        <v>15</v>
      </c>
      <c r="D1350" s="6" t="str">
        <f>"杜芳转"</f>
        <v>杜芳转</v>
      </c>
    </row>
    <row r="1351" spans="1:4" s="1" customFormat="1" ht="30" customHeight="1">
      <c r="A1351" s="6">
        <v>1349</v>
      </c>
      <c r="B1351" s="6" t="str">
        <f>"46112022103110323135782"</f>
        <v>46112022103110323135782</v>
      </c>
      <c r="C1351" s="6" t="s">
        <v>15</v>
      </c>
      <c r="D1351" s="6" t="str">
        <f>"杨志灵"</f>
        <v>杨志灵</v>
      </c>
    </row>
    <row r="1352" spans="1:4" s="1" customFormat="1" ht="30" customHeight="1">
      <c r="A1352" s="6">
        <v>1350</v>
      </c>
      <c r="B1352" s="6" t="str">
        <f>"46112022103110402335832"</f>
        <v>46112022103110402335832</v>
      </c>
      <c r="C1352" s="6" t="s">
        <v>15</v>
      </c>
      <c r="D1352" s="6" t="str">
        <f>"田文霄"</f>
        <v>田文霄</v>
      </c>
    </row>
    <row r="1353" spans="1:4" s="1" customFormat="1" ht="30" customHeight="1">
      <c r="A1353" s="6">
        <v>1351</v>
      </c>
      <c r="B1353" s="6" t="str">
        <f>"46112022103110551535923"</f>
        <v>46112022103110551535923</v>
      </c>
      <c r="C1353" s="6" t="s">
        <v>15</v>
      </c>
      <c r="D1353" s="6" t="str">
        <f>"王彬任"</f>
        <v>王彬任</v>
      </c>
    </row>
    <row r="1354" spans="1:4" s="1" customFormat="1" ht="30" customHeight="1">
      <c r="A1354" s="6">
        <v>1352</v>
      </c>
      <c r="B1354" s="6" t="str">
        <f>"46112022103110582435949"</f>
        <v>46112022103110582435949</v>
      </c>
      <c r="C1354" s="6" t="s">
        <v>15</v>
      </c>
      <c r="D1354" s="6" t="str">
        <f>"王少颖"</f>
        <v>王少颖</v>
      </c>
    </row>
    <row r="1355" spans="1:4" s="1" customFormat="1" ht="30" customHeight="1">
      <c r="A1355" s="6">
        <v>1353</v>
      </c>
      <c r="B1355" s="6" t="str">
        <f>"46112022103111071636512"</f>
        <v>46112022103111071636512</v>
      </c>
      <c r="C1355" s="6" t="s">
        <v>15</v>
      </c>
      <c r="D1355" s="6" t="str">
        <f>"李玫玲"</f>
        <v>李玫玲</v>
      </c>
    </row>
    <row r="1356" spans="1:4" s="1" customFormat="1" ht="30" customHeight="1">
      <c r="A1356" s="6">
        <v>1354</v>
      </c>
      <c r="B1356" s="6" t="str">
        <f>"46112022103111271038282"</f>
        <v>46112022103111271038282</v>
      </c>
      <c r="C1356" s="6" t="s">
        <v>15</v>
      </c>
      <c r="D1356" s="6" t="str">
        <f>"符露雨"</f>
        <v>符露雨</v>
      </c>
    </row>
    <row r="1357" spans="1:4" s="1" customFormat="1" ht="30" customHeight="1">
      <c r="A1357" s="6">
        <v>1355</v>
      </c>
      <c r="B1357" s="6" t="str">
        <f>"46112022103111290638298"</f>
        <v>46112022103111290638298</v>
      </c>
      <c r="C1357" s="6" t="s">
        <v>15</v>
      </c>
      <c r="D1357" s="6" t="str">
        <f>"梁兆艳"</f>
        <v>梁兆艳</v>
      </c>
    </row>
    <row r="1358" spans="1:4" s="1" customFormat="1" ht="30" customHeight="1">
      <c r="A1358" s="6">
        <v>1356</v>
      </c>
      <c r="B1358" s="6" t="str">
        <f>"46112022103111303538308"</f>
        <v>46112022103111303538308</v>
      </c>
      <c r="C1358" s="6" t="s">
        <v>15</v>
      </c>
      <c r="D1358" s="6" t="str">
        <f>"吴玲玲"</f>
        <v>吴玲玲</v>
      </c>
    </row>
    <row r="1359" spans="1:4" s="1" customFormat="1" ht="30" customHeight="1">
      <c r="A1359" s="6">
        <v>1357</v>
      </c>
      <c r="B1359" s="6" t="str">
        <f>"46112022103111330138327"</f>
        <v>46112022103111330138327</v>
      </c>
      <c r="C1359" s="6" t="s">
        <v>15</v>
      </c>
      <c r="D1359" s="6" t="str">
        <f>"张楚"</f>
        <v>张楚</v>
      </c>
    </row>
    <row r="1360" spans="1:4" s="1" customFormat="1" ht="30" customHeight="1">
      <c r="A1360" s="6">
        <v>1358</v>
      </c>
      <c r="B1360" s="6" t="str">
        <f>"46112022103111345638341"</f>
        <v>46112022103111345638341</v>
      </c>
      <c r="C1360" s="6" t="s">
        <v>15</v>
      </c>
      <c r="D1360" s="6" t="str">
        <f>"谢玲娜"</f>
        <v>谢玲娜</v>
      </c>
    </row>
    <row r="1361" spans="1:4" s="1" customFormat="1" ht="30" customHeight="1">
      <c r="A1361" s="6">
        <v>1359</v>
      </c>
      <c r="B1361" s="6" t="str">
        <f>"46112022102509292723295"</f>
        <v>46112022102509292723295</v>
      </c>
      <c r="C1361" s="6" t="s">
        <v>16</v>
      </c>
      <c r="D1361" s="6" t="str">
        <f>"张运鹏"</f>
        <v>张运鹏</v>
      </c>
    </row>
    <row r="1362" spans="1:4" s="1" customFormat="1" ht="30" customHeight="1">
      <c r="A1362" s="6">
        <v>1360</v>
      </c>
      <c r="B1362" s="6" t="str">
        <f>"46112022102512374623967"</f>
        <v>46112022102512374623967</v>
      </c>
      <c r="C1362" s="6" t="s">
        <v>16</v>
      </c>
      <c r="D1362" s="6" t="str">
        <f>"李静"</f>
        <v>李静</v>
      </c>
    </row>
    <row r="1363" spans="1:4" s="1" customFormat="1" ht="30" customHeight="1">
      <c r="A1363" s="6">
        <v>1361</v>
      </c>
      <c r="B1363" s="6" t="str">
        <f>"46112022102515133624408"</f>
        <v>46112022102515133624408</v>
      </c>
      <c r="C1363" s="6" t="s">
        <v>16</v>
      </c>
      <c r="D1363" s="6" t="str">
        <f>"袁颖"</f>
        <v>袁颖</v>
      </c>
    </row>
    <row r="1364" spans="1:4" s="1" customFormat="1" ht="30" customHeight="1">
      <c r="A1364" s="6">
        <v>1362</v>
      </c>
      <c r="B1364" s="6" t="str">
        <f>"46112022102519191325148"</f>
        <v>46112022102519191325148</v>
      </c>
      <c r="C1364" s="6" t="s">
        <v>16</v>
      </c>
      <c r="D1364" s="6" t="str">
        <f>"冯平"</f>
        <v>冯平</v>
      </c>
    </row>
    <row r="1365" spans="1:4" s="1" customFormat="1" ht="30" customHeight="1">
      <c r="A1365" s="6">
        <v>1363</v>
      </c>
      <c r="B1365" s="6" t="str">
        <f>"46112022102520051625290"</f>
        <v>46112022102520051625290</v>
      </c>
      <c r="C1365" s="6" t="s">
        <v>16</v>
      </c>
      <c r="D1365" s="6" t="str">
        <f>"黄弟"</f>
        <v>黄弟</v>
      </c>
    </row>
    <row r="1366" spans="1:4" s="1" customFormat="1" ht="30" customHeight="1">
      <c r="A1366" s="6">
        <v>1364</v>
      </c>
      <c r="B1366" s="6" t="str">
        <f>"46112022102521224425562"</f>
        <v>46112022102521224425562</v>
      </c>
      <c r="C1366" s="6" t="s">
        <v>16</v>
      </c>
      <c r="D1366" s="6" t="str">
        <f>"陈振昌"</f>
        <v>陈振昌</v>
      </c>
    </row>
    <row r="1367" spans="1:4" s="1" customFormat="1" ht="30" customHeight="1">
      <c r="A1367" s="6">
        <v>1365</v>
      </c>
      <c r="B1367" s="6" t="str">
        <f>"46112022102609593726339"</f>
        <v>46112022102609593726339</v>
      </c>
      <c r="C1367" s="6" t="s">
        <v>16</v>
      </c>
      <c r="D1367" s="6" t="str">
        <f>"莫惠洁"</f>
        <v>莫惠洁</v>
      </c>
    </row>
    <row r="1368" spans="1:4" s="1" customFormat="1" ht="30" customHeight="1">
      <c r="A1368" s="6">
        <v>1366</v>
      </c>
      <c r="B1368" s="6" t="str">
        <f>"46112022102612101526863"</f>
        <v>46112022102612101526863</v>
      </c>
      <c r="C1368" s="6" t="s">
        <v>16</v>
      </c>
      <c r="D1368" s="6" t="str">
        <f>"吴必妹"</f>
        <v>吴必妹</v>
      </c>
    </row>
    <row r="1369" spans="1:4" s="1" customFormat="1" ht="30" customHeight="1">
      <c r="A1369" s="6">
        <v>1367</v>
      </c>
      <c r="B1369" s="6" t="str">
        <f>"46112022102620572128675"</f>
        <v>46112022102620572128675</v>
      </c>
      <c r="C1369" s="6" t="s">
        <v>16</v>
      </c>
      <c r="D1369" s="6" t="str">
        <f>"周彰凰"</f>
        <v>周彰凰</v>
      </c>
    </row>
    <row r="1370" spans="1:4" s="1" customFormat="1" ht="30" customHeight="1">
      <c r="A1370" s="6">
        <v>1368</v>
      </c>
      <c r="B1370" s="6" t="str">
        <f>"46112022102720104331125"</f>
        <v>46112022102720104331125</v>
      </c>
      <c r="C1370" s="6" t="s">
        <v>16</v>
      </c>
      <c r="D1370" s="6" t="str">
        <f>"符传汉"</f>
        <v>符传汉</v>
      </c>
    </row>
    <row r="1371" spans="1:4" s="1" customFormat="1" ht="30" customHeight="1">
      <c r="A1371" s="6">
        <v>1369</v>
      </c>
      <c r="B1371" s="6" t="str">
        <f>"46112022102720230431148"</f>
        <v>46112022102720230431148</v>
      </c>
      <c r="C1371" s="6" t="s">
        <v>16</v>
      </c>
      <c r="D1371" s="6" t="str">
        <f>"陈雪"</f>
        <v>陈雪</v>
      </c>
    </row>
    <row r="1372" spans="1:4" s="1" customFormat="1" ht="30" customHeight="1">
      <c r="A1372" s="6">
        <v>1370</v>
      </c>
      <c r="B1372" s="6" t="str">
        <f>"46112022102721172531256"</f>
        <v>46112022102721172531256</v>
      </c>
      <c r="C1372" s="6" t="s">
        <v>16</v>
      </c>
      <c r="D1372" s="6" t="str">
        <f>"黄川"</f>
        <v>黄川</v>
      </c>
    </row>
    <row r="1373" spans="1:4" s="1" customFormat="1" ht="30" customHeight="1">
      <c r="A1373" s="6">
        <v>1371</v>
      </c>
      <c r="B1373" s="6" t="str">
        <f>"46112022102815001032260"</f>
        <v>46112022102815001032260</v>
      </c>
      <c r="C1373" s="6" t="s">
        <v>16</v>
      </c>
      <c r="D1373" s="6" t="str">
        <f>"邱勋培"</f>
        <v>邱勋培</v>
      </c>
    </row>
    <row r="1374" spans="1:4" s="1" customFormat="1" ht="30" customHeight="1">
      <c r="A1374" s="6">
        <v>1372</v>
      </c>
      <c r="B1374" s="6" t="str">
        <f>"46112022103011324133944"</f>
        <v>46112022103011324133944</v>
      </c>
      <c r="C1374" s="6" t="s">
        <v>16</v>
      </c>
      <c r="D1374" s="6" t="str">
        <f>"刘经纬"</f>
        <v>刘经纬</v>
      </c>
    </row>
    <row r="1375" spans="1:4" s="1" customFormat="1" ht="30" customHeight="1">
      <c r="A1375" s="6">
        <v>1373</v>
      </c>
      <c r="B1375" s="6" t="str">
        <f>"46112022102509112623227"</f>
        <v>46112022102509112623227</v>
      </c>
      <c r="C1375" s="6" t="s">
        <v>17</v>
      </c>
      <c r="D1375" s="6" t="str">
        <f>"张寒露"</f>
        <v>张寒露</v>
      </c>
    </row>
    <row r="1376" spans="1:4" s="1" customFormat="1" ht="30" customHeight="1">
      <c r="A1376" s="6">
        <v>1374</v>
      </c>
      <c r="B1376" s="6" t="str">
        <f>"46112022102509335423308"</f>
        <v>46112022102509335423308</v>
      </c>
      <c r="C1376" s="6" t="s">
        <v>17</v>
      </c>
      <c r="D1376" s="6" t="str">
        <f>"林惠斌"</f>
        <v>林惠斌</v>
      </c>
    </row>
    <row r="1377" spans="1:4" s="1" customFormat="1" ht="30" customHeight="1">
      <c r="A1377" s="6">
        <v>1375</v>
      </c>
      <c r="B1377" s="6" t="str">
        <f>"46112022102509360423315"</f>
        <v>46112022102509360423315</v>
      </c>
      <c r="C1377" s="6" t="s">
        <v>17</v>
      </c>
      <c r="D1377" s="6" t="str">
        <f>"杜雨纯"</f>
        <v>杜雨纯</v>
      </c>
    </row>
    <row r="1378" spans="1:4" s="1" customFormat="1" ht="30" customHeight="1">
      <c r="A1378" s="6">
        <v>1376</v>
      </c>
      <c r="B1378" s="6" t="str">
        <f>"46112022102509375023325"</f>
        <v>46112022102509375023325</v>
      </c>
      <c r="C1378" s="6" t="s">
        <v>17</v>
      </c>
      <c r="D1378" s="6" t="str">
        <f>"陈金玲"</f>
        <v>陈金玲</v>
      </c>
    </row>
    <row r="1379" spans="1:4" s="1" customFormat="1" ht="30" customHeight="1">
      <c r="A1379" s="6">
        <v>1377</v>
      </c>
      <c r="B1379" s="6" t="str">
        <f>"46112022102509391623332"</f>
        <v>46112022102509391623332</v>
      </c>
      <c r="C1379" s="6" t="s">
        <v>17</v>
      </c>
      <c r="D1379" s="6" t="str">
        <f>"陈杰麟"</f>
        <v>陈杰麟</v>
      </c>
    </row>
    <row r="1380" spans="1:4" s="1" customFormat="1" ht="30" customHeight="1">
      <c r="A1380" s="6">
        <v>1378</v>
      </c>
      <c r="B1380" s="6" t="str">
        <f>"46112022102510064523434"</f>
        <v>46112022102510064523434</v>
      </c>
      <c r="C1380" s="6" t="s">
        <v>17</v>
      </c>
      <c r="D1380" s="6" t="str">
        <f>"王太凤"</f>
        <v>王太凤</v>
      </c>
    </row>
    <row r="1381" spans="1:4" s="1" customFormat="1" ht="30" customHeight="1">
      <c r="A1381" s="6">
        <v>1379</v>
      </c>
      <c r="B1381" s="6" t="str">
        <f>"46112022102511004623639"</f>
        <v>46112022102511004623639</v>
      </c>
      <c r="C1381" s="6" t="s">
        <v>17</v>
      </c>
      <c r="D1381" s="6" t="str">
        <f>"李莹"</f>
        <v>李莹</v>
      </c>
    </row>
    <row r="1382" spans="1:4" s="1" customFormat="1" ht="30" customHeight="1">
      <c r="A1382" s="6">
        <v>1380</v>
      </c>
      <c r="B1382" s="6" t="str">
        <f>"46112022102511182623702"</f>
        <v>46112022102511182623702</v>
      </c>
      <c r="C1382" s="6" t="s">
        <v>17</v>
      </c>
      <c r="D1382" s="6" t="str">
        <f>"吴惠娇"</f>
        <v>吴惠娇</v>
      </c>
    </row>
    <row r="1383" spans="1:4" s="1" customFormat="1" ht="30" customHeight="1">
      <c r="A1383" s="6">
        <v>1381</v>
      </c>
      <c r="B1383" s="6" t="str">
        <f>"46112022102512274523935"</f>
        <v>46112022102512274523935</v>
      </c>
      <c r="C1383" s="6" t="s">
        <v>17</v>
      </c>
      <c r="D1383" s="6" t="str">
        <f>"陈振松"</f>
        <v>陈振松</v>
      </c>
    </row>
    <row r="1384" spans="1:4" s="1" customFormat="1" ht="30" customHeight="1">
      <c r="A1384" s="6">
        <v>1382</v>
      </c>
      <c r="B1384" s="6" t="str">
        <f>"46112022102512313823947"</f>
        <v>46112022102512313823947</v>
      </c>
      <c r="C1384" s="6" t="s">
        <v>17</v>
      </c>
      <c r="D1384" s="6" t="str">
        <f>"陈书柏"</f>
        <v>陈书柏</v>
      </c>
    </row>
    <row r="1385" spans="1:4" s="1" customFormat="1" ht="30" customHeight="1">
      <c r="A1385" s="6">
        <v>1383</v>
      </c>
      <c r="B1385" s="6" t="str">
        <f>"46112022102512554824015"</f>
        <v>46112022102512554824015</v>
      </c>
      <c r="C1385" s="6" t="s">
        <v>17</v>
      </c>
      <c r="D1385" s="6" t="str">
        <f>"张凯"</f>
        <v>张凯</v>
      </c>
    </row>
    <row r="1386" spans="1:4" s="1" customFormat="1" ht="30" customHeight="1">
      <c r="A1386" s="6">
        <v>1384</v>
      </c>
      <c r="B1386" s="6" t="str">
        <f>"46112022102513275524101"</f>
        <v>46112022102513275524101</v>
      </c>
      <c r="C1386" s="6" t="s">
        <v>17</v>
      </c>
      <c r="D1386" s="6" t="str">
        <f>"温莉莉"</f>
        <v>温莉莉</v>
      </c>
    </row>
    <row r="1387" spans="1:4" s="1" customFormat="1" ht="30" customHeight="1">
      <c r="A1387" s="6">
        <v>1385</v>
      </c>
      <c r="B1387" s="6" t="str">
        <f>"46112022102513390224119"</f>
        <v>46112022102513390224119</v>
      </c>
      <c r="C1387" s="6" t="s">
        <v>17</v>
      </c>
      <c r="D1387" s="6" t="str">
        <f>"陈应重"</f>
        <v>陈应重</v>
      </c>
    </row>
    <row r="1388" spans="1:4" s="1" customFormat="1" ht="30" customHeight="1">
      <c r="A1388" s="6">
        <v>1386</v>
      </c>
      <c r="B1388" s="6" t="str">
        <f>"46112022102515014124359"</f>
        <v>46112022102515014124359</v>
      </c>
      <c r="C1388" s="6" t="s">
        <v>17</v>
      </c>
      <c r="D1388" s="6" t="str">
        <f>"李怡"</f>
        <v>李怡</v>
      </c>
    </row>
    <row r="1389" spans="1:4" s="1" customFormat="1" ht="30" customHeight="1">
      <c r="A1389" s="6">
        <v>1387</v>
      </c>
      <c r="B1389" s="6" t="str">
        <f>"46112022102515095724400"</f>
        <v>46112022102515095724400</v>
      </c>
      <c r="C1389" s="6" t="s">
        <v>17</v>
      </c>
      <c r="D1389" s="6" t="str">
        <f>"何菁蕙"</f>
        <v>何菁蕙</v>
      </c>
    </row>
    <row r="1390" spans="1:4" s="1" customFormat="1" ht="30" customHeight="1">
      <c r="A1390" s="6">
        <v>1388</v>
      </c>
      <c r="B1390" s="6" t="str">
        <f>"46112022102517011924806"</f>
        <v>46112022102517011924806</v>
      </c>
      <c r="C1390" s="6" t="s">
        <v>17</v>
      </c>
      <c r="D1390" s="6" t="str">
        <f>"胡神茵"</f>
        <v>胡神茵</v>
      </c>
    </row>
    <row r="1391" spans="1:4" s="1" customFormat="1" ht="30" customHeight="1">
      <c r="A1391" s="6">
        <v>1389</v>
      </c>
      <c r="B1391" s="6" t="str">
        <f>"46112022102518400025065"</f>
        <v>46112022102518400025065</v>
      </c>
      <c r="C1391" s="6" t="s">
        <v>17</v>
      </c>
      <c r="D1391" s="6" t="str">
        <f>"张雨微"</f>
        <v>张雨微</v>
      </c>
    </row>
    <row r="1392" spans="1:4" s="1" customFormat="1" ht="30" customHeight="1">
      <c r="A1392" s="6">
        <v>1390</v>
      </c>
      <c r="B1392" s="6" t="str">
        <f>"46112022102519412925200"</f>
        <v>46112022102519412925200</v>
      </c>
      <c r="C1392" s="6" t="s">
        <v>17</v>
      </c>
      <c r="D1392" s="6" t="str">
        <f>"蒙祉伊"</f>
        <v>蒙祉伊</v>
      </c>
    </row>
    <row r="1393" spans="1:4" s="1" customFormat="1" ht="30" customHeight="1">
      <c r="A1393" s="6">
        <v>1391</v>
      </c>
      <c r="B1393" s="6" t="str">
        <f>"46112022102520510825432"</f>
        <v>46112022102520510825432</v>
      </c>
      <c r="C1393" s="6" t="s">
        <v>17</v>
      </c>
      <c r="D1393" s="6" t="str">
        <f>"符唐梢"</f>
        <v>符唐梢</v>
      </c>
    </row>
    <row r="1394" spans="1:4" s="1" customFormat="1" ht="30" customHeight="1">
      <c r="A1394" s="6">
        <v>1392</v>
      </c>
      <c r="B1394" s="6" t="str">
        <f>"46112022102521030025469"</f>
        <v>46112022102521030025469</v>
      </c>
      <c r="C1394" s="6" t="s">
        <v>17</v>
      </c>
      <c r="D1394" s="6" t="str">
        <f>"彭熠婷"</f>
        <v>彭熠婷</v>
      </c>
    </row>
    <row r="1395" spans="1:4" s="1" customFormat="1" ht="30" customHeight="1">
      <c r="A1395" s="6">
        <v>1393</v>
      </c>
      <c r="B1395" s="6" t="str">
        <f>"46112022102521411325628"</f>
        <v>46112022102521411325628</v>
      </c>
      <c r="C1395" s="6" t="s">
        <v>17</v>
      </c>
      <c r="D1395" s="6" t="str">
        <f>"陈姗姗"</f>
        <v>陈姗姗</v>
      </c>
    </row>
    <row r="1396" spans="1:4" s="1" customFormat="1" ht="30" customHeight="1">
      <c r="A1396" s="6">
        <v>1394</v>
      </c>
      <c r="B1396" s="6" t="str">
        <f>"46112022102523243625909"</f>
        <v>46112022102523243625909</v>
      </c>
      <c r="C1396" s="6" t="s">
        <v>17</v>
      </c>
      <c r="D1396" s="6" t="str">
        <f>"吴泽廷"</f>
        <v>吴泽廷</v>
      </c>
    </row>
    <row r="1397" spans="1:4" s="1" customFormat="1" ht="30" customHeight="1">
      <c r="A1397" s="6">
        <v>1395</v>
      </c>
      <c r="B1397" s="6" t="str">
        <f>"46112022102523392925945"</f>
        <v>46112022102523392925945</v>
      </c>
      <c r="C1397" s="6" t="s">
        <v>17</v>
      </c>
      <c r="D1397" s="6" t="str">
        <f>"席丽华"</f>
        <v>席丽华</v>
      </c>
    </row>
    <row r="1398" spans="1:4" s="1" customFormat="1" ht="30" customHeight="1">
      <c r="A1398" s="6">
        <v>1396</v>
      </c>
      <c r="B1398" s="6" t="str">
        <f>"46112022102523425425950"</f>
        <v>46112022102523425425950</v>
      </c>
      <c r="C1398" s="6" t="s">
        <v>17</v>
      </c>
      <c r="D1398" s="6" t="str">
        <f>"罗昌庆"</f>
        <v>罗昌庆</v>
      </c>
    </row>
    <row r="1399" spans="1:4" s="1" customFormat="1" ht="30" customHeight="1">
      <c r="A1399" s="6">
        <v>1397</v>
      </c>
      <c r="B1399" s="6" t="str">
        <f>"46112022102610092926378"</f>
        <v>46112022102610092926378</v>
      </c>
      <c r="C1399" s="6" t="s">
        <v>17</v>
      </c>
      <c r="D1399" s="6" t="str">
        <f>"阎丽芬"</f>
        <v>阎丽芬</v>
      </c>
    </row>
    <row r="1400" spans="1:4" s="1" customFormat="1" ht="30" customHeight="1">
      <c r="A1400" s="6">
        <v>1398</v>
      </c>
      <c r="B1400" s="6" t="str">
        <f>"46112022102610343826492"</f>
        <v>46112022102610343826492</v>
      </c>
      <c r="C1400" s="6" t="s">
        <v>17</v>
      </c>
      <c r="D1400" s="6" t="str">
        <f>"吴美婷"</f>
        <v>吴美婷</v>
      </c>
    </row>
    <row r="1401" spans="1:4" s="1" customFormat="1" ht="30" customHeight="1">
      <c r="A1401" s="6">
        <v>1399</v>
      </c>
      <c r="B1401" s="6" t="str">
        <f>"46112022102614152027204"</f>
        <v>46112022102614152027204</v>
      </c>
      <c r="C1401" s="6" t="s">
        <v>17</v>
      </c>
      <c r="D1401" s="6" t="str">
        <f>"林婕"</f>
        <v>林婕</v>
      </c>
    </row>
    <row r="1402" spans="1:4" s="1" customFormat="1" ht="30" customHeight="1">
      <c r="A1402" s="6">
        <v>1400</v>
      </c>
      <c r="B1402" s="6" t="str">
        <f>"46112022102614570327343"</f>
        <v>46112022102614570327343</v>
      </c>
      <c r="C1402" s="6" t="s">
        <v>17</v>
      </c>
      <c r="D1402" s="6" t="str">
        <f>"蔡诗莹"</f>
        <v>蔡诗莹</v>
      </c>
    </row>
    <row r="1403" spans="1:4" s="1" customFormat="1" ht="30" customHeight="1">
      <c r="A1403" s="6">
        <v>1401</v>
      </c>
      <c r="B1403" s="6" t="str">
        <f>"46112022102616300227699"</f>
        <v>46112022102616300227699</v>
      </c>
      <c r="C1403" s="6" t="s">
        <v>17</v>
      </c>
      <c r="D1403" s="6" t="str">
        <f>"蔡扬帅"</f>
        <v>蔡扬帅</v>
      </c>
    </row>
    <row r="1404" spans="1:4" s="1" customFormat="1" ht="30" customHeight="1">
      <c r="A1404" s="6">
        <v>1402</v>
      </c>
      <c r="B1404" s="6" t="str">
        <f>"46112022102618390028065"</f>
        <v>46112022102618390028065</v>
      </c>
      <c r="C1404" s="6" t="s">
        <v>17</v>
      </c>
      <c r="D1404" s="6" t="str">
        <f>"刘畅"</f>
        <v>刘畅</v>
      </c>
    </row>
    <row r="1405" spans="1:4" s="1" customFormat="1" ht="30" customHeight="1">
      <c r="A1405" s="6">
        <v>1403</v>
      </c>
      <c r="B1405" s="6" t="str">
        <f>"46112022102620520128659"</f>
        <v>46112022102620520128659</v>
      </c>
      <c r="C1405" s="6" t="s">
        <v>17</v>
      </c>
      <c r="D1405" s="6" t="str">
        <f>"王玉"</f>
        <v>王玉</v>
      </c>
    </row>
    <row r="1406" spans="1:4" s="1" customFormat="1" ht="30" customHeight="1">
      <c r="A1406" s="6">
        <v>1404</v>
      </c>
      <c r="B1406" s="6" t="str">
        <f>"46112022102622044428900"</f>
        <v>46112022102622044428900</v>
      </c>
      <c r="C1406" s="6" t="s">
        <v>17</v>
      </c>
      <c r="D1406" s="6" t="str">
        <f>"李韬"</f>
        <v>李韬</v>
      </c>
    </row>
    <row r="1407" spans="1:4" s="1" customFormat="1" ht="30" customHeight="1">
      <c r="A1407" s="6">
        <v>1405</v>
      </c>
      <c r="B1407" s="6" t="str">
        <f>"46112022102709383929522"</f>
        <v>46112022102709383929522</v>
      </c>
      <c r="C1407" s="6" t="s">
        <v>17</v>
      </c>
      <c r="D1407" s="6" t="str">
        <f>"林小会"</f>
        <v>林小会</v>
      </c>
    </row>
    <row r="1408" spans="1:4" s="1" customFormat="1" ht="30" customHeight="1">
      <c r="A1408" s="6">
        <v>1406</v>
      </c>
      <c r="B1408" s="6" t="str">
        <f>"46112022102710062629615"</f>
        <v>46112022102710062629615</v>
      </c>
      <c r="C1408" s="6" t="s">
        <v>17</v>
      </c>
      <c r="D1408" s="6" t="str">
        <f>"张业敏"</f>
        <v>张业敏</v>
      </c>
    </row>
    <row r="1409" spans="1:4" s="1" customFormat="1" ht="30" customHeight="1">
      <c r="A1409" s="6">
        <v>1407</v>
      </c>
      <c r="B1409" s="6" t="str">
        <f>"46112022102712331130060"</f>
        <v>46112022102712331130060</v>
      </c>
      <c r="C1409" s="6" t="s">
        <v>17</v>
      </c>
      <c r="D1409" s="6" t="str">
        <f>"符浩凡"</f>
        <v>符浩凡</v>
      </c>
    </row>
    <row r="1410" spans="1:4" s="1" customFormat="1" ht="30" customHeight="1">
      <c r="A1410" s="6">
        <v>1408</v>
      </c>
      <c r="B1410" s="6" t="str">
        <f>"46112022102715533130618"</f>
        <v>46112022102715533130618</v>
      </c>
      <c r="C1410" s="6" t="s">
        <v>17</v>
      </c>
      <c r="D1410" s="6" t="str">
        <f>"徐霜"</f>
        <v>徐霜</v>
      </c>
    </row>
    <row r="1411" spans="1:4" s="1" customFormat="1" ht="30" customHeight="1">
      <c r="A1411" s="6">
        <v>1409</v>
      </c>
      <c r="B1411" s="6" t="str">
        <f>"46112022102717224630870"</f>
        <v>46112022102717224630870</v>
      </c>
      <c r="C1411" s="6" t="s">
        <v>17</v>
      </c>
      <c r="D1411" s="6" t="str">
        <f>"陈红"</f>
        <v>陈红</v>
      </c>
    </row>
    <row r="1412" spans="1:4" s="1" customFormat="1" ht="30" customHeight="1">
      <c r="A1412" s="6">
        <v>1410</v>
      </c>
      <c r="B1412" s="6" t="str">
        <f>"46112022102720160631138"</f>
        <v>46112022102720160631138</v>
      </c>
      <c r="C1412" s="6" t="s">
        <v>17</v>
      </c>
      <c r="D1412" s="6" t="str">
        <f>"吉茜"</f>
        <v>吉茜</v>
      </c>
    </row>
    <row r="1413" spans="1:4" s="1" customFormat="1" ht="30" customHeight="1">
      <c r="A1413" s="6">
        <v>1411</v>
      </c>
      <c r="B1413" s="6" t="str">
        <f>"46112022102721185431260"</f>
        <v>46112022102721185431260</v>
      </c>
      <c r="C1413" s="6" t="s">
        <v>17</v>
      </c>
      <c r="D1413" s="6" t="str">
        <f>"李晶晶"</f>
        <v>李晶晶</v>
      </c>
    </row>
    <row r="1414" spans="1:4" s="1" customFormat="1" ht="30" customHeight="1">
      <c r="A1414" s="6">
        <v>1412</v>
      </c>
      <c r="B1414" s="6" t="str">
        <f>"46112022102722124131338"</f>
        <v>46112022102722124131338</v>
      </c>
      <c r="C1414" s="6" t="s">
        <v>17</v>
      </c>
      <c r="D1414" s="6" t="str">
        <f>"罗学才"</f>
        <v>罗学才</v>
      </c>
    </row>
    <row r="1415" spans="1:4" s="1" customFormat="1" ht="30" customHeight="1">
      <c r="A1415" s="6">
        <v>1413</v>
      </c>
      <c r="B1415" s="6" t="str">
        <f>"46112022102809501431640"</f>
        <v>46112022102809501431640</v>
      </c>
      <c r="C1415" s="6" t="s">
        <v>17</v>
      </c>
      <c r="D1415" s="6" t="str">
        <f>"吴海霞"</f>
        <v>吴海霞</v>
      </c>
    </row>
    <row r="1416" spans="1:4" s="1" customFormat="1" ht="30" customHeight="1">
      <c r="A1416" s="6">
        <v>1414</v>
      </c>
      <c r="B1416" s="6" t="str">
        <f>"46112022102810073731670"</f>
        <v>46112022102810073731670</v>
      </c>
      <c r="C1416" s="6" t="s">
        <v>17</v>
      </c>
      <c r="D1416" s="6" t="str">
        <f>"周傲"</f>
        <v>周傲</v>
      </c>
    </row>
    <row r="1417" spans="1:4" s="1" customFormat="1" ht="30" customHeight="1">
      <c r="A1417" s="6">
        <v>1415</v>
      </c>
      <c r="B1417" s="6" t="str">
        <f>"46112022102815194132322"</f>
        <v>46112022102815194132322</v>
      </c>
      <c r="C1417" s="6" t="s">
        <v>17</v>
      </c>
      <c r="D1417" s="6" t="str">
        <f>"何晓"</f>
        <v>何晓</v>
      </c>
    </row>
    <row r="1418" spans="1:4" s="1" customFormat="1" ht="30" customHeight="1">
      <c r="A1418" s="6">
        <v>1416</v>
      </c>
      <c r="B1418" s="6" t="str">
        <f>"46112022102816250432489"</f>
        <v>46112022102816250432489</v>
      </c>
      <c r="C1418" s="6" t="s">
        <v>17</v>
      </c>
      <c r="D1418" s="6" t="str">
        <f>"王崇先"</f>
        <v>王崇先</v>
      </c>
    </row>
    <row r="1419" spans="1:4" s="1" customFormat="1" ht="30" customHeight="1">
      <c r="A1419" s="6">
        <v>1417</v>
      </c>
      <c r="B1419" s="6" t="str">
        <f>"46112022102817352432642"</f>
        <v>46112022102817352432642</v>
      </c>
      <c r="C1419" s="6" t="s">
        <v>17</v>
      </c>
      <c r="D1419" s="6" t="str">
        <f>"陈创娥"</f>
        <v>陈创娥</v>
      </c>
    </row>
    <row r="1420" spans="1:4" s="1" customFormat="1" ht="30" customHeight="1">
      <c r="A1420" s="6">
        <v>1418</v>
      </c>
      <c r="B1420" s="6" t="str">
        <f>"46112022102818403632714"</f>
        <v>46112022102818403632714</v>
      </c>
      <c r="C1420" s="6" t="s">
        <v>17</v>
      </c>
      <c r="D1420" s="6" t="str">
        <f>"薛千韬"</f>
        <v>薛千韬</v>
      </c>
    </row>
    <row r="1421" spans="1:4" s="1" customFormat="1" ht="30" customHeight="1">
      <c r="A1421" s="6">
        <v>1419</v>
      </c>
      <c r="B1421" s="6" t="str">
        <f>"46112022102819520032789"</f>
        <v>46112022102819520032789</v>
      </c>
      <c r="C1421" s="6" t="s">
        <v>17</v>
      </c>
      <c r="D1421" s="6" t="str">
        <f>"饶胜波"</f>
        <v>饶胜波</v>
      </c>
    </row>
    <row r="1422" spans="1:4" s="1" customFormat="1" ht="30" customHeight="1">
      <c r="A1422" s="6">
        <v>1420</v>
      </c>
      <c r="B1422" s="6" t="str">
        <f>"46112022102819570732793"</f>
        <v>46112022102819570732793</v>
      </c>
      <c r="C1422" s="6" t="s">
        <v>17</v>
      </c>
      <c r="D1422" s="6" t="str">
        <f>"李德丽"</f>
        <v>李德丽</v>
      </c>
    </row>
    <row r="1423" spans="1:4" s="1" customFormat="1" ht="30" customHeight="1">
      <c r="A1423" s="6">
        <v>1421</v>
      </c>
      <c r="B1423" s="6" t="str">
        <f>"46112022102820501532852"</f>
        <v>46112022102820501532852</v>
      </c>
      <c r="C1423" s="6" t="s">
        <v>17</v>
      </c>
      <c r="D1423" s="6" t="str">
        <f>"庞彦婷"</f>
        <v>庞彦婷</v>
      </c>
    </row>
    <row r="1424" spans="1:4" s="1" customFormat="1" ht="30" customHeight="1">
      <c r="A1424" s="6">
        <v>1422</v>
      </c>
      <c r="B1424" s="6" t="str">
        <f>"46112022102823261332989"</f>
        <v>46112022102823261332989</v>
      </c>
      <c r="C1424" s="6" t="s">
        <v>17</v>
      </c>
      <c r="D1424" s="6" t="str">
        <f>"邓志成"</f>
        <v>邓志成</v>
      </c>
    </row>
    <row r="1425" spans="1:4" s="1" customFormat="1" ht="30" customHeight="1">
      <c r="A1425" s="6">
        <v>1423</v>
      </c>
      <c r="B1425" s="6" t="str">
        <f>"46112022102909510533096"</f>
        <v>46112022102909510533096</v>
      </c>
      <c r="C1425" s="6" t="s">
        <v>17</v>
      </c>
      <c r="D1425" s="6" t="str">
        <f>"刘小微"</f>
        <v>刘小微</v>
      </c>
    </row>
    <row r="1426" spans="1:4" s="1" customFormat="1" ht="30" customHeight="1">
      <c r="A1426" s="6">
        <v>1424</v>
      </c>
      <c r="B1426" s="6" t="str">
        <f>"46112022102910004433107"</f>
        <v>46112022102910004433107</v>
      </c>
      <c r="C1426" s="6" t="s">
        <v>17</v>
      </c>
      <c r="D1426" s="6" t="str">
        <f>"蓝小伟"</f>
        <v>蓝小伟</v>
      </c>
    </row>
    <row r="1427" spans="1:4" s="1" customFormat="1" ht="30" customHeight="1">
      <c r="A1427" s="6">
        <v>1425</v>
      </c>
      <c r="B1427" s="6" t="str">
        <f>"46112022102911395133201"</f>
        <v>46112022102911395133201</v>
      </c>
      <c r="C1427" s="6" t="s">
        <v>17</v>
      </c>
      <c r="D1427" s="6" t="str">
        <f>"周君辉"</f>
        <v>周君辉</v>
      </c>
    </row>
    <row r="1428" spans="1:4" s="1" customFormat="1" ht="30" customHeight="1">
      <c r="A1428" s="6">
        <v>1426</v>
      </c>
      <c r="B1428" s="6" t="str">
        <f>"46112022102914421533361"</f>
        <v>46112022102914421533361</v>
      </c>
      <c r="C1428" s="6" t="s">
        <v>17</v>
      </c>
      <c r="D1428" s="6" t="str">
        <f>"庞启帆"</f>
        <v>庞启帆</v>
      </c>
    </row>
    <row r="1429" spans="1:4" s="1" customFormat="1" ht="30" customHeight="1">
      <c r="A1429" s="6">
        <v>1427</v>
      </c>
      <c r="B1429" s="6" t="str">
        <f>"46112022102915413933399"</f>
        <v>46112022102915413933399</v>
      </c>
      <c r="C1429" s="6" t="s">
        <v>17</v>
      </c>
      <c r="D1429" s="6" t="str">
        <f>"赵善红"</f>
        <v>赵善红</v>
      </c>
    </row>
    <row r="1430" spans="1:4" s="1" customFormat="1" ht="30" customHeight="1">
      <c r="A1430" s="6">
        <v>1428</v>
      </c>
      <c r="B1430" s="6" t="str">
        <f>"46112022102917114533478"</f>
        <v>46112022102917114533478</v>
      </c>
      <c r="C1430" s="6" t="s">
        <v>17</v>
      </c>
      <c r="D1430" s="6" t="str">
        <f>"赵扬倩"</f>
        <v>赵扬倩</v>
      </c>
    </row>
    <row r="1431" spans="1:4" s="1" customFormat="1" ht="30" customHeight="1">
      <c r="A1431" s="6">
        <v>1429</v>
      </c>
      <c r="B1431" s="6" t="str">
        <f>"46112022102918565333555"</f>
        <v>46112022102918565333555</v>
      </c>
      <c r="C1431" s="6" t="s">
        <v>17</v>
      </c>
      <c r="D1431" s="6" t="str">
        <f>"陈茜"</f>
        <v>陈茜</v>
      </c>
    </row>
    <row r="1432" spans="1:4" s="1" customFormat="1" ht="30" customHeight="1">
      <c r="A1432" s="6">
        <v>1430</v>
      </c>
      <c r="B1432" s="6" t="str">
        <f>"46112022103013294934058"</f>
        <v>46112022103013294934058</v>
      </c>
      <c r="C1432" s="6" t="s">
        <v>17</v>
      </c>
      <c r="D1432" s="6" t="str">
        <f>"谢雨欣"</f>
        <v>谢雨欣</v>
      </c>
    </row>
    <row r="1433" spans="1:4" s="1" customFormat="1" ht="30" customHeight="1">
      <c r="A1433" s="6">
        <v>1431</v>
      </c>
      <c r="B1433" s="6" t="str">
        <f>"46112022103014472034149"</f>
        <v>46112022103014472034149</v>
      </c>
      <c r="C1433" s="6" t="s">
        <v>17</v>
      </c>
      <c r="D1433" s="6" t="str">
        <f>"刘东"</f>
        <v>刘东</v>
      </c>
    </row>
    <row r="1434" spans="1:4" s="1" customFormat="1" ht="30" customHeight="1">
      <c r="A1434" s="6">
        <v>1432</v>
      </c>
      <c r="B1434" s="6" t="str">
        <f>"46112022103015592034233"</f>
        <v>46112022103015592034233</v>
      </c>
      <c r="C1434" s="6" t="s">
        <v>17</v>
      </c>
      <c r="D1434" s="6" t="str">
        <f>"吴维丽"</f>
        <v>吴维丽</v>
      </c>
    </row>
    <row r="1435" spans="1:4" s="1" customFormat="1" ht="30" customHeight="1">
      <c r="A1435" s="6">
        <v>1433</v>
      </c>
      <c r="B1435" s="6" t="str">
        <f>"46112022103021023234564"</f>
        <v>46112022103021023234564</v>
      </c>
      <c r="C1435" s="6" t="s">
        <v>17</v>
      </c>
      <c r="D1435" s="6" t="str">
        <f>"杨举"</f>
        <v>杨举</v>
      </c>
    </row>
    <row r="1436" spans="1:4" s="1" customFormat="1" ht="30" customHeight="1">
      <c r="A1436" s="6">
        <v>1434</v>
      </c>
      <c r="B1436" s="6" t="str">
        <f>"46112022103021590434637"</f>
        <v>46112022103021590434637</v>
      </c>
      <c r="C1436" s="6" t="s">
        <v>17</v>
      </c>
      <c r="D1436" s="6" t="str">
        <f>"周会人"</f>
        <v>周会人</v>
      </c>
    </row>
    <row r="1437" spans="1:4" s="1" customFormat="1" ht="30" customHeight="1">
      <c r="A1437" s="6">
        <v>1435</v>
      </c>
      <c r="B1437" s="6" t="str">
        <f>"46112022103100074334751"</f>
        <v>46112022103100074334751</v>
      </c>
      <c r="C1437" s="6" t="s">
        <v>17</v>
      </c>
      <c r="D1437" s="6" t="str">
        <f>"吴小妹"</f>
        <v>吴小妹</v>
      </c>
    </row>
    <row r="1438" spans="1:4" s="1" customFormat="1" ht="30" customHeight="1">
      <c r="A1438" s="6">
        <v>1436</v>
      </c>
      <c r="B1438" s="6" t="str">
        <f>"46112022103100223034758"</f>
        <v>46112022103100223034758</v>
      </c>
      <c r="C1438" s="6" t="s">
        <v>17</v>
      </c>
      <c r="D1438" s="6" t="str">
        <f>"王晓娜"</f>
        <v>王晓娜</v>
      </c>
    </row>
    <row r="1439" spans="1:4" s="1" customFormat="1" ht="30" customHeight="1">
      <c r="A1439" s="6">
        <v>1437</v>
      </c>
      <c r="B1439" s="6" t="str">
        <f>"46112022103100271934762"</f>
        <v>46112022103100271934762</v>
      </c>
      <c r="C1439" s="6" t="s">
        <v>17</v>
      </c>
      <c r="D1439" s="6" t="str">
        <f>"丁学康"</f>
        <v>丁学康</v>
      </c>
    </row>
    <row r="1440" spans="1:4" s="1" customFormat="1" ht="30" customHeight="1">
      <c r="A1440" s="6">
        <v>1438</v>
      </c>
      <c r="B1440" s="6" t="str">
        <f>"46112022103109475035390"</f>
        <v>46112022103109475035390</v>
      </c>
      <c r="C1440" s="6" t="s">
        <v>17</v>
      </c>
      <c r="D1440" s="6" t="str">
        <f>"张晓华"</f>
        <v>张晓华</v>
      </c>
    </row>
    <row r="1441" spans="1:4" s="1" customFormat="1" ht="30" customHeight="1">
      <c r="A1441" s="6">
        <v>1439</v>
      </c>
      <c r="B1441" s="6" t="str">
        <f>"46112022102509121923231"</f>
        <v>46112022102509121923231</v>
      </c>
      <c r="C1441" s="6" t="s">
        <v>18</v>
      </c>
      <c r="D1441" s="6" t="str">
        <f>"蒋成大"</f>
        <v>蒋成大</v>
      </c>
    </row>
    <row r="1442" spans="1:4" s="1" customFormat="1" ht="30" customHeight="1">
      <c r="A1442" s="6">
        <v>1440</v>
      </c>
      <c r="B1442" s="6" t="str">
        <f>"46112022102510174623476"</f>
        <v>46112022102510174623476</v>
      </c>
      <c r="C1442" s="6" t="s">
        <v>18</v>
      </c>
      <c r="D1442" s="6" t="str">
        <f>"李杰"</f>
        <v>李杰</v>
      </c>
    </row>
    <row r="1443" spans="1:4" s="1" customFormat="1" ht="30" customHeight="1">
      <c r="A1443" s="6">
        <v>1441</v>
      </c>
      <c r="B1443" s="6" t="str">
        <f>"46112022102510293023523"</f>
        <v>46112022102510293023523</v>
      </c>
      <c r="C1443" s="6" t="s">
        <v>18</v>
      </c>
      <c r="D1443" s="6" t="str">
        <f>"梁昌迅"</f>
        <v>梁昌迅</v>
      </c>
    </row>
    <row r="1444" spans="1:4" s="1" customFormat="1" ht="30" customHeight="1">
      <c r="A1444" s="6">
        <v>1442</v>
      </c>
      <c r="B1444" s="6" t="str">
        <f>"46112022102510453023573"</f>
        <v>46112022102510453023573</v>
      </c>
      <c r="C1444" s="6" t="s">
        <v>18</v>
      </c>
      <c r="D1444" s="6" t="str">
        <f>"叶蔚刚"</f>
        <v>叶蔚刚</v>
      </c>
    </row>
    <row r="1445" spans="1:4" s="1" customFormat="1" ht="30" customHeight="1">
      <c r="A1445" s="6">
        <v>1443</v>
      </c>
      <c r="B1445" s="6" t="str">
        <f>"46112022102511252523729"</f>
        <v>46112022102511252523729</v>
      </c>
      <c r="C1445" s="6" t="s">
        <v>18</v>
      </c>
      <c r="D1445" s="6" t="str">
        <f>"王婷 "</f>
        <v>王婷 </v>
      </c>
    </row>
    <row r="1446" spans="1:4" s="1" customFormat="1" ht="30" customHeight="1">
      <c r="A1446" s="6">
        <v>1444</v>
      </c>
      <c r="B1446" s="6" t="str">
        <f>"46112022102511453923798"</f>
        <v>46112022102511453923798</v>
      </c>
      <c r="C1446" s="6" t="s">
        <v>18</v>
      </c>
      <c r="D1446" s="6" t="str">
        <f>"刘青敏"</f>
        <v>刘青敏</v>
      </c>
    </row>
    <row r="1447" spans="1:4" s="1" customFormat="1" ht="30" customHeight="1">
      <c r="A1447" s="6">
        <v>1445</v>
      </c>
      <c r="B1447" s="6" t="str">
        <f>"46112022102513064524048"</f>
        <v>46112022102513064524048</v>
      </c>
      <c r="C1447" s="6" t="s">
        <v>18</v>
      </c>
      <c r="D1447" s="6" t="str">
        <f>"韩文涌"</f>
        <v>韩文涌</v>
      </c>
    </row>
    <row r="1448" spans="1:4" s="1" customFormat="1" ht="30" customHeight="1">
      <c r="A1448" s="6">
        <v>1446</v>
      </c>
      <c r="B1448" s="6" t="str">
        <f>"46112022102513390624120"</f>
        <v>46112022102513390624120</v>
      </c>
      <c r="C1448" s="6" t="s">
        <v>18</v>
      </c>
      <c r="D1448" s="6" t="str">
        <f>"柯汶宏"</f>
        <v>柯汶宏</v>
      </c>
    </row>
    <row r="1449" spans="1:4" s="1" customFormat="1" ht="30" customHeight="1">
      <c r="A1449" s="6">
        <v>1447</v>
      </c>
      <c r="B1449" s="6" t="str">
        <f>"46112022102514331724254"</f>
        <v>46112022102514331724254</v>
      </c>
      <c r="C1449" s="6" t="s">
        <v>18</v>
      </c>
      <c r="D1449" s="6" t="str">
        <f>"黄香颖"</f>
        <v>黄香颖</v>
      </c>
    </row>
    <row r="1450" spans="1:4" s="1" customFormat="1" ht="30" customHeight="1">
      <c r="A1450" s="6">
        <v>1448</v>
      </c>
      <c r="B1450" s="6" t="str">
        <f>"46112022102514383724273"</f>
        <v>46112022102514383724273</v>
      </c>
      <c r="C1450" s="6" t="s">
        <v>18</v>
      </c>
      <c r="D1450" s="6" t="str">
        <f>"吴思承"</f>
        <v>吴思承</v>
      </c>
    </row>
    <row r="1451" spans="1:4" s="1" customFormat="1" ht="30" customHeight="1">
      <c r="A1451" s="6">
        <v>1449</v>
      </c>
      <c r="B1451" s="6" t="str">
        <f>"46112022102515544024564"</f>
        <v>46112022102515544024564</v>
      </c>
      <c r="C1451" s="6" t="s">
        <v>18</v>
      </c>
      <c r="D1451" s="6" t="str">
        <f>"金浩东"</f>
        <v>金浩东</v>
      </c>
    </row>
    <row r="1452" spans="1:4" s="1" customFormat="1" ht="30" customHeight="1">
      <c r="A1452" s="6">
        <v>1450</v>
      </c>
      <c r="B1452" s="6" t="str">
        <f>"46112022102517040224815"</f>
        <v>46112022102517040224815</v>
      </c>
      <c r="C1452" s="6" t="s">
        <v>18</v>
      </c>
      <c r="D1452" s="6" t="str">
        <f>"符俊辰"</f>
        <v>符俊辰</v>
      </c>
    </row>
    <row r="1453" spans="1:4" s="1" customFormat="1" ht="30" customHeight="1">
      <c r="A1453" s="6">
        <v>1451</v>
      </c>
      <c r="B1453" s="6" t="str">
        <f>"46112022102517165124870"</f>
        <v>46112022102517165124870</v>
      </c>
      <c r="C1453" s="6" t="s">
        <v>18</v>
      </c>
      <c r="D1453" s="6" t="str">
        <f>"卢钟豪"</f>
        <v>卢钟豪</v>
      </c>
    </row>
    <row r="1454" spans="1:4" s="1" customFormat="1" ht="30" customHeight="1">
      <c r="A1454" s="6">
        <v>1452</v>
      </c>
      <c r="B1454" s="6" t="str">
        <f>"46112022102517212024887"</f>
        <v>46112022102517212024887</v>
      </c>
      <c r="C1454" s="6" t="s">
        <v>18</v>
      </c>
      <c r="D1454" s="6" t="str">
        <f>"黄良璋"</f>
        <v>黄良璋</v>
      </c>
    </row>
    <row r="1455" spans="1:4" s="1" customFormat="1" ht="30" customHeight="1">
      <c r="A1455" s="6">
        <v>1453</v>
      </c>
      <c r="B1455" s="6" t="str">
        <f>"46112022102519111825122"</f>
        <v>46112022102519111825122</v>
      </c>
      <c r="C1455" s="6" t="s">
        <v>18</v>
      </c>
      <c r="D1455" s="6" t="str">
        <f>"许逵"</f>
        <v>许逵</v>
      </c>
    </row>
    <row r="1456" spans="1:4" s="1" customFormat="1" ht="30" customHeight="1">
      <c r="A1456" s="6">
        <v>1454</v>
      </c>
      <c r="B1456" s="6" t="str">
        <f>"46112022102519194525150"</f>
        <v>46112022102519194525150</v>
      </c>
      <c r="C1456" s="6" t="s">
        <v>18</v>
      </c>
      <c r="D1456" s="6" t="str">
        <f>"张帅吉"</f>
        <v>张帅吉</v>
      </c>
    </row>
    <row r="1457" spans="1:4" s="1" customFormat="1" ht="30" customHeight="1">
      <c r="A1457" s="6">
        <v>1455</v>
      </c>
      <c r="B1457" s="6" t="str">
        <f>"46112022102519310025179"</f>
        <v>46112022102519310025179</v>
      </c>
      <c r="C1457" s="6" t="s">
        <v>18</v>
      </c>
      <c r="D1457" s="6" t="str">
        <f>"帅霄旸"</f>
        <v>帅霄旸</v>
      </c>
    </row>
    <row r="1458" spans="1:4" s="1" customFormat="1" ht="30" customHeight="1">
      <c r="A1458" s="6">
        <v>1456</v>
      </c>
      <c r="B1458" s="6" t="str">
        <f>"46112022102519493925235"</f>
        <v>46112022102519493925235</v>
      </c>
      <c r="C1458" s="6" t="s">
        <v>18</v>
      </c>
      <c r="D1458" s="6" t="str">
        <f>"王咸耀"</f>
        <v>王咸耀</v>
      </c>
    </row>
    <row r="1459" spans="1:4" s="1" customFormat="1" ht="30" customHeight="1">
      <c r="A1459" s="6">
        <v>1457</v>
      </c>
      <c r="B1459" s="6" t="str">
        <f>"46112022102519580725266"</f>
        <v>46112022102519580725266</v>
      </c>
      <c r="C1459" s="6" t="s">
        <v>18</v>
      </c>
      <c r="D1459" s="6" t="str">
        <f>"钱欣湄"</f>
        <v>钱欣湄</v>
      </c>
    </row>
    <row r="1460" spans="1:4" s="1" customFormat="1" ht="30" customHeight="1">
      <c r="A1460" s="6">
        <v>1458</v>
      </c>
      <c r="B1460" s="6" t="str">
        <f>"46112022102520364725395"</f>
        <v>46112022102520364725395</v>
      </c>
      <c r="C1460" s="6" t="s">
        <v>18</v>
      </c>
      <c r="D1460" s="6" t="str">
        <f>"郭威"</f>
        <v>郭威</v>
      </c>
    </row>
    <row r="1461" spans="1:4" s="1" customFormat="1" ht="30" customHeight="1">
      <c r="A1461" s="6">
        <v>1459</v>
      </c>
      <c r="B1461" s="6" t="str">
        <f>"46112022102521293625590"</f>
        <v>46112022102521293625590</v>
      </c>
      <c r="C1461" s="6" t="s">
        <v>18</v>
      </c>
      <c r="D1461" s="6" t="str">
        <f>"王文治"</f>
        <v>王文治</v>
      </c>
    </row>
    <row r="1462" spans="1:4" s="1" customFormat="1" ht="30" customHeight="1">
      <c r="A1462" s="6">
        <v>1460</v>
      </c>
      <c r="B1462" s="6" t="str">
        <f>"46112022102521593725698"</f>
        <v>46112022102521593725698</v>
      </c>
      <c r="C1462" s="6" t="s">
        <v>18</v>
      </c>
      <c r="D1462" s="6" t="str">
        <f>"李文星"</f>
        <v>李文星</v>
      </c>
    </row>
    <row r="1463" spans="1:4" s="1" customFormat="1" ht="30" customHeight="1">
      <c r="A1463" s="6">
        <v>1461</v>
      </c>
      <c r="B1463" s="6" t="str">
        <f>"46112022102522074325721"</f>
        <v>46112022102522074325721</v>
      </c>
      <c r="C1463" s="6" t="s">
        <v>18</v>
      </c>
      <c r="D1463" s="6" t="str">
        <f>"朱云丽"</f>
        <v>朱云丽</v>
      </c>
    </row>
    <row r="1464" spans="1:4" s="1" customFormat="1" ht="30" customHeight="1">
      <c r="A1464" s="6">
        <v>1462</v>
      </c>
      <c r="B1464" s="6" t="str">
        <f>"46112022102522293425771"</f>
        <v>46112022102522293425771</v>
      </c>
      <c r="C1464" s="6" t="s">
        <v>18</v>
      </c>
      <c r="D1464" s="6" t="str">
        <f>"裴名相"</f>
        <v>裴名相</v>
      </c>
    </row>
    <row r="1465" spans="1:4" s="1" customFormat="1" ht="30" customHeight="1">
      <c r="A1465" s="6">
        <v>1463</v>
      </c>
      <c r="B1465" s="6" t="str">
        <f>"46112022102522515825834"</f>
        <v>46112022102522515825834</v>
      </c>
      <c r="C1465" s="6" t="s">
        <v>18</v>
      </c>
      <c r="D1465" s="6" t="str">
        <f>"孙杰"</f>
        <v>孙杰</v>
      </c>
    </row>
    <row r="1466" spans="1:4" s="1" customFormat="1" ht="30" customHeight="1">
      <c r="A1466" s="6">
        <v>1464</v>
      </c>
      <c r="B1466" s="6" t="str">
        <f>"46112022102600041525977"</f>
        <v>46112022102600041525977</v>
      </c>
      <c r="C1466" s="6" t="s">
        <v>18</v>
      </c>
      <c r="D1466" s="6" t="str">
        <f>"李振祥"</f>
        <v>李振祥</v>
      </c>
    </row>
    <row r="1467" spans="1:4" s="1" customFormat="1" ht="30" customHeight="1">
      <c r="A1467" s="6">
        <v>1465</v>
      </c>
      <c r="B1467" s="6" t="str">
        <f>"46112022102609591026338"</f>
        <v>46112022102609591026338</v>
      </c>
      <c r="C1467" s="6" t="s">
        <v>18</v>
      </c>
      <c r="D1467" s="6" t="str">
        <f>"陈彩英"</f>
        <v>陈彩英</v>
      </c>
    </row>
    <row r="1468" spans="1:4" s="1" customFormat="1" ht="30" customHeight="1">
      <c r="A1468" s="6">
        <v>1466</v>
      </c>
      <c r="B1468" s="6" t="str">
        <f>"46112022102610040526355"</f>
        <v>46112022102610040526355</v>
      </c>
      <c r="C1468" s="6" t="s">
        <v>18</v>
      </c>
      <c r="D1468" s="6" t="str">
        <f>"何立东"</f>
        <v>何立东</v>
      </c>
    </row>
    <row r="1469" spans="1:4" s="1" customFormat="1" ht="30" customHeight="1">
      <c r="A1469" s="6">
        <v>1467</v>
      </c>
      <c r="B1469" s="6" t="str">
        <f>"46112022102612304126932"</f>
        <v>46112022102612304126932</v>
      </c>
      <c r="C1469" s="6" t="s">
        <v>18</v>
      </c>
      <c r="D1469" s="6" t="str">
        <f>"王连山"</f>
        <v>王连山</v>
      </c>
    </row>
    <row r="1470" spans="1:4" s="1" customFormat="1" ht="30" customHeight="1">
      <c r="A1470" s="6">
        <v>1468</v>
      </c>
      <c r="B1470" s="6" t="str">
        <f>"46112022102616572627800"</f>
        <v>46112022102616572627800</v>
      </c>
      <c r="C1470" s="6" t="s">
        <v>18</v>
      </c>
      <c r="D1470" s="6" t="str">
        <f>"何沙沙"</f>
        <v>何沙沙</v>
      </c>
    </row>
    <row r="1471" spans="1:4" s="1" customFormat="1" ht="30" customHeight="1">
      <c r="A1471" s="6">
        <v>1469</v>
      </c>
      <c r="B1471" s="6" t="str">
        <f>"46112022102618380228063"</f>
        <v>46112022102618380228063</v>
      </c>
      <c r="C1471" s="6" t="s">
        <v>18</v>
      </c>
      <c r="D1471" s="6" t="str">
        <f>"韩思琪"</f>
        <v>韩思琪</v>
      </c>
    </row>
    <row r="1472" spans="1:4" s="1" customFormat="1" ht="30" customHeight="1">
      <c r="A1472" s="6">
        <v>1470</v>
      </c>
      <c r="B1472" s="6" t="str">
        <f>"46112022102619322728327"</f>
        <v>46112022102619322728327</v>
      </c>
      <c r="C1472" s="6" t="s">
        <v>18</v>
      </c>
      <c r="D1472" s="6" t="str">
        <f>"杨静"</f>
        <v>杨静</v>
      </c>
    </row>
    <row r="1473" spans="1:4" s="1" customFormat="1" ht="30" customHeight="1">
      <c r="A1473" s="6">
        <v>1471</v>
      </c>
      <c r="B1473" s="6" t="str">
        <f>"46112022102622491529045"</f>
        <v>46112022102622491529045</v>
      </c>
      <c r="C1473" s="6" t="s">
        <v>18</v>
      </c>
      <c r="D1473" s="6" t="str">
        <f>"吴佳"</f>
        <v>吴佳</v>
      </c>
    </row>
    <row r="1474" spans="1:4" s="1" customFormat="1" ht="30" customHeight="1">
      <c r="A1474" s="6">
        <v>1472</v>
      </c>
      <c r="B1474" s="6" t="str">
        <f>"46112022102711213129877"</f>
        <v>46112022102711213129877</v>
      </c>
      <c r="C1474" s="6" t="s">
        <v>18</v>
      </c>
      <c r="D1474" s="6" t="str">
        <f>"廖贤策"</f>
        <v>廖贤策</v>
      </c>
    </row>
    <row r="1475" spans="1:4" s="1" customFormat="1" ht="30" customHeight="1">
      <c r="A1475" s="6">
        <v>1473</v>
      </c>
      <c r="B1475" s="6" t="str">
        <f>"46112022102713581930253"</f>
        <v>46112022102713581930253</v>
      </c>
      <c r="C1475" s="6" t="s">
        <v>18</v>
      </c>
      <c r="D1475" s="6" t="str">
        <f>"林芳娃"</f>
        <v>林芳娃</v>
      </c>
    </row>
    <row r="1476" spans="1:4" s="1" customFormat="1" ht="30" customHeight="1">
      <c r="A1476" s="6">
        <v>1474</v>
      </c>
      <c r="B1476" s="6" t="str">
        <f>"46112022102714254530321"</f>
        <v>46112022102714254530321</v>
      </c>
      <c r="C1476" s="6" t="s">
        <v>18</v>
      </c>
      <c r="D1476" s="6" t="str">
        <f>"蔡金宇"</f>
        <v>蔡金宇</v>
      </c>
    </row>
    <row r="1477" spans="1:4" s="1" customFormat="1" ht="30" customHeight="1">
      <c r="A1477" s="6">
        <v>1475</v>
      </c>
      <c r="B1477" s="6" t="str">
        <f>"46112022102715070130439"</f>
        <v>46112022102715070130439</v>
      </c>
      <c r="C1477" s="6" t="s">
        <v>18</v>
      </c>
      <c r="D1477" s="6" t="str">
        <f>"高畅"</f>
        <v>高畅</v>
      </c>
    </row>
    <row r="1478" spans="1:4" s="1" customFormat="1" ht="30" customHeight="1">
      <c r="A1478" s="6">
        <v>1476</v>
      </c>
      <c r="B1478" s="6" t="str">
        <f>"46112022102717345030891"</f>
        <v>46112022102717345030891</v>
      </c>
      <c r="C1478" s="6" t="s">
        <v>18</v>
      </c>
      <c r="D1478" s="6" t="str">
        <f>"符阳"</f>
        <v>符阳</v>
      </c>
    </row>
    <row r="1479" spans="1:4" s="1" customFormat="1" ht="30" customHeight="1">
      <c r="A1479" s="6">
        <v>1477</v>
      </c>
      <c r="B1479" s="6" t="str">
        <f>"46112022102722090931330"</f>
        <v>46112022102722090931330</v>
      </c>
      <c r="C1479" s="6" t="s">
        <v>18</v>
      </c>
      <c r="D1479" s="6" t="str">
        <f>"冯佰欣"</f>
        <v>冯佰欣</v>
      </c>
    </row>
    <row r="1480" spans="1:4" s="1" customFormat="1" ht="30" customHeight="1">
      <c r="A1480" s="6">
        <v>1478</v>
      </c>
      <c r="B1480" s="6" t="str">
        <f>"46112022102800190131496"</f>
        <v>46112022102800190131496</v>
      </c>
      <c r="C1480" s="6" t="s">
        <v>18</v>
      </c>
      <c r="D1480" s="6" t="str">
        <f>"林湘悦"</f>
        <v>林湘悦</v>
      </c>
    </row>
    <row r="1481" spans="1:4" s="1" customFormat="1" ht="30" customHeight="1">
      <c r="A1481" s="6">
        <v>1479</v>
      </c>
      <c r="B1481" s="6" t="str">
        <f>"46112022102810430331737"</f>
        <v>46112022102810430331737</v>
      </c>
      <c r="C1481" s="6" t="s">
        <v>18</v>
      </c>
      <c r="D1481" s="6" t="str">
        <f>"符秋芬"</f>
        <v>符秋芬</v>
      </c>
    </row>
    <row r="1482" spans="1:4" s="1" customFormat="1" ht="30" customHeight="1">
      <c r="A1482" s="6">
        <v>1480</v>
      </c>
      <c r="B1482" s="6" t="str">
        <f>"46112022102814375632188"</f>
        <v>46112022102814375632188</v>
      </c>
      <c r="C1482" s="6" t="s">
        <v>18</v>
      </c>
      <c r="D1482" s="6" t="str">
        <f>"符圣伟"</f>
        <v>符圣伟</v>
      </c>
    </row>
    <row r="1483" spans="1:4" s="1" customFormat="1" ht="30" customHeight="1">
      <c r="A1483" s="6">
        <v>1481</v>
      </c>
      <c r="B1483" s="6" t="str">
        <f>"46112022102820154732811"</f>
        <v>46112022102820154732811</v>
      </c>
      <c r="C1483" s="6" t="s">
        <v>18</v>
      </c>
      <c r="D1483" s="6" t="str">
        <f>"赵仁君"</f>
        <v>赵仁君</v>
      </c>
    </row>
    <row r="1484" spans="1:4" s="1" customFormat="1" ht="30" customHeight="1">
      <c r="A1484" s="6">
        <v>1482</v>
      </c>
      <c r="B1484" s="6" t="str">
        <f>"46112022102820404032838"</f>
        <v>46112022102820404032838</v>
      </c>
      <c r="C1484" s="6" t="s">
        <v>18</v>
      </c>
      <c r="D1484" s="6" t="str">
        <f>"莫开立"</f>
        <v>莫开立</v>
      </c>
    </row>
    <row r="1485" spans="1:4" s="1" customFormat="1" ht="30" customHeight="1">
      <c r="A1485" s="6">
        <v>1483</v>
      </c>
      <c r="B1485" s="6" t="str">
        <f>"46112022102823022432979"</f>
        <v>46112022102823022432979</v>
      </c>
      <c r="C1485" s="6" t="s">
        <v>18</v>
      </c>
      <c r="D1485" s="6" t="str">
        <f>"何嘉嘉"</f>
        <v>何嘉嘉</v>
      </c>
    </row>
    <row r="1486" spans="1:4" s="1" customFormat="1" ht="30" customHeight="1">
      <c r="A1486" s="6">
        <v>1484</v>
      </c>
      <c r="B1486" s="6" t="str">
        <f>"46112022102909484833094"</f>
        <v>46112022102909484833094</v>
      </c>
      <c r="C1486" s="6" t="s">
        <v>18</v>
      </c>
      <c r="D1486" s="6" t="str">
        <f>"张世玉"</f>
        <v>张世玉</v>
      </c>
    </row>
    <row r="1487" spans="1:4" s="1" customFormat="1" ht="30" customHeight="1">
      <c r="A1487" s="6">
        <v>1485</v>
      </c>
      <c r="B1487" s="6" t="str">
        <f>"46112022102913503333321"</f>
        <v>46112022102913503333321</v>
      </c>
      <c r="C1487" s="6" t="s">
        <v>18</v>
      </c>
      <c r="D1487" s="6" t="str">
        <f>"曾彬"</f>
        <v>曾彬</v>
      </c>
    </row>
    <row r="1488" spans="1:4" s="1" customFormat="1" ht="30" customHeight="1">
      <c r="A1488" s="6">
        <v>1486</v>
      </c>
      <c r="B1488" s="6" t="str">
        <f>"46112022102914194733346"</f>
        <v>46112022102914194733346</v>
      </c>
      <c r="C1488" s="6" t="s">
        <v>18</v>
      </c>
      <c r="D1488" s="6" t="str">
        <f>"施婷"</f>
        <v>施婷</v>
      </c>
    </row>
    <row r="1489" spans="1:4" s="1" customFormat="1" ht="30" customHeight="1">
      <c r="A1489" s="6">
        <v>1487</v>
      </c>
      <c r="B1489" s="6" t="str">
        <f>"46112022102915111333381"</f>
        <v>46112022102915111333381</v>
      </c>
      <c r="C1489" s="6" t="s">
        <v>18</v>
      </c>
      <c r="D1489" s="6" t="str">
        <f>"凌启昪"</f>
        <v>凌启昪</v>
      </c>
    </row>
    <row r="1490" spans="1:4" s="1" customFormat="1" ht="30" customHeight="1">
      <c r="A1490" s="6">
        <v>1488</v>
      </c>
      <c r="B1490" s="6" t="str">
        <f>"46112022102919222333574"</f>
        <v>46112022102919222333574</v>
      </c>
      <c r="C1490" s="6" t="s">
        <v>18</v>
      </c>
      <c r="D1490" s="6" t="str">
        <f>"杜治东"</f>
        <v>杜治东</v>
      </c>
    </row>
    <row r="1491" spans="1:4" s="1" customFormat="1" ht="30" customHeight="1">
      <c r="A1491" s="6">
        <v>1489</v>
      </c>
      <c r="B1491" s="6" t="str">
        <f>"46112022102922475933734"</f>
        <v>46112022102922475933734</v>
      </c>
      <c r="C1491" s="6" t="s">
        <v>18</v>
      </c>
      <c r="D1491" s="6" t="str">
        <f>"王鹏"</f>
        <v>王鹏</v>
      </c>
    </row>
    <row r="1492" spans="1:4" s="1" customFormat="1" ht="30" customHeight="1">
      <c r="A1492" s="6">
        <v>1490</v>
      </c>
      <c r="B1492" s="6" t="str">
        <f>"46112022103000041133768"</f>
        <v>46112022103000041133768</v>
      </c>
      <c r="C1492" s="6" t="s">
        <v>18</v>
      </c>
      <c r="D1492" s="6" t="str">
        <f>"罗一芬"</f>
        <v>罗一芬</v>
      </c>
    </row>
    <row r="1493" spans="1:4" s="1" customFormat="1" ht="30" customHeight="1">
      <c r="A1493" s="6">
        <v>1491</v>
      </c>
      <c r="B1493" s="6" t="str">
        <f>"46112022103000534533775"</f>
        <v>46112022103000534533775</v>
      </c>
      <c r="C1493" s="6" t="s">
        <v>18</v>
      </c>
      <c r="D1493" s="6" t="str">
        <f>"高芳斌"</f>
        <v>高芳斌</v>
      </c>
    </row>
    <row r="1494" spans="1:4" s="1" customFormat="1" ht="30" customHeight="1">
      <c r="A1494" s="6">
        <v>1492</v>
      </c>
      <c r="B1494" s="6" t="str">
        <f>"46112022103008332833802"</f>
        <v>46112022103008332833802</v>
      </c>
      <c r="C1494" s="6" t="s">
        <v>18</v>
      </c>
      <c r="D1494" s="6" t="str">
        <f>"彭健萍"</f>
        <v>彭健萍</v>
      </c>
    </row>
    <row r="1495" spans="1:4" s="1" customFormat="1" ht="30" customHeight="1">
      <c r="A1495" s="6">
        <v>1493</v>
      </c>
      <c r="B1495" s="6" t="str">
        <f>"46112022103009333333838"</f>
        <v>46112022103009333333838</v>
      </c>
      <c r="C1495" s="6" t="s">
        <v>18</v>
      </c>
      <c r="D1495" s="6" t="str">
        <f>"彭俊杰"</f>
        <v>彭俊杰</v>
      </c>
    </row>
    <row r="1496" spans="1:4" s="1" customFormat="1" ht="30" customHeight="1">
      <c r="A1496" s="6">
        <v>1494</v>
      </c>
      <c r="B1496" s="6" t="str">
        <f>"46112022103012595834023"</f>
        <v>46112022103012595834023</v>
      </c>
      <c r="C1496" s="6" t="s">
        <v>18</v>
      </c>
      <c r="D1496" s="6" t="str">
        <f>"徐川富"</f>
        <v>徐川富</v>
      </c>
    </row>
    <row r="1497" spans="1:4" s="1" customFormat="1" ht="30" customHeight="1">
      <c r="A1497" s="6">
        <v>1495</v>
      </c>
      <c r="B1497" s="6" t="str">
        <f>"46112022103013244434052"</f>
        <v>46112022103013244434052</v>
      </c>
      <c r="C1497" s="6" t="s">
        <v>18</v>
      </c>
      <c r="D1497" s="6" t="str">
        <f>"谢於健"</f>
        <v>谢於健</v>
      </c>
    </row>
    <row r="1498" spans="1:4" s="1" customFormat="1" ht="30" customHeight="1">
      <c r="A1498" s="6">
        <v>1496</v>
      </c>
      <c r="B1498" s="6" t="str">
        <f>"46112022103013444334071"</f>
        <v>46112022103013444334071</v>
      </c>
      <c r="C1498" s="6" t="s">
        <v>18</v>
      </c>
      <c r="D1498" s="6" t="str">
        <f>"史彩艳"</f>
        <v>史彩艳</v>
      </c>
    </row>
    <row r="1499" spans="1:4" s="1" customFormat="1" ht="30" customHeight="1">
      <c r="A1499" s="6">
        <v>1497</v>
      </c>
      <c r="B1499" s="6" t="str">
        <f>"46112022103017115034334"</f>
        <v>46112022103017115034334</v>
      </c>
      <c r="C1499" s="6" t="s">
        <v>18</v>
      </c>
      <c r="D1499" s="6" t="str">
        <f>"莫明钦"</f>
        <v>莫明钦</v>
      </c>
    </row>
    <row r="1500" spans="1:4" s="1" customFormat="1" ht="30" customHeight="1">
      <c r="A1500" s="6">
        <v>1498</v>
      </c>
      <c r="B1500" s="6" t="str">
        <f>"46112022103019113334450"</f>
        <v>46112022103019113334450</v>
      </c>
      <c r="C1500" s="6" t="s">
        <v>18</v>
      </c>
      <c r="D1500" s="6" t="str">
        <f>"何世亮"</f>
        <v>何世亮</v>
      </c>
    </row>
    <row r="1501" spans="1:4" s="1" customFormat="1" ht="30" customHeight="1">
      <c r="A1501" s="6">
        <v>1499</v>
      </c>
      <c r="B1501" s="6" t="str">
        <f>"46112022103020154034503"</f>
        <v>46112022103020154034503</v>
      </c>
      <c r="C1501" s="6" t="s">
        <v>18</v>
      </c>
      <c r="D1501" s="6" t="str">
        <f>"苏碧霞"</f>
        <v>苏碧霞</v>
      </c>
    </row>
    <row r="1502" spans="1:4" s="1" customFormat="1" ht="30" customHeight="1">
      <c r="A1502" s="6">
        <v>1500</v>
      </c>
      <c r="B1502" s="6" t="str">
        <f>"46112022103021370834600"</f>
        <v>46112022103021370834600</v>
      </c>
      <c r="C1502" s="6" t="s">
        <v>18</v>
      </c>
      <c r="D1502" s="6" t="str">
        <f>"詹兰慧"</f>
        <v>詹兰慧</v>
      </c>
    </row>
    <row r="1503" spans="1:4" s="1" customFormat="1" ht="30" customHeight="1">
      <c r="A1503" s="6">
        <v>1501</v>
      </c>
      <c r="B1503" s="6" t="str">
        <f>"46112022103022162734654"</f>
        <v>46112022103022162734654</v>
      </c>
      <c r="C1503" s="6" t="s">
        <v>18</v>
      </c>
      <c r="D1503" s="6" t="str">
        <f>"杨易南"</f>
        <v>杨易南</v>
      </c>
    </row>
    <row r="1504" spans="1:4" s="1" customFormat="1" ht="30" customHeight="1">
      <c r="A1504" s="6">
        <v>1502</v>
      </c>
      <c r="B1504" s="6" t="str">
        <f>"46112022103110133735628"</f>
        <v>46112022103110133735628</v>
      </c>
      <c r="C1504" s="6" t="s">
        <v>18</v>
      </c>
      <c r="D1504" s="6" t="str">
        <f>"陈华燕"</f>
        <v>陈华燕</v>
      </c>
    </row>
    <row r="1505" spans="1:4" s="1" customFormat="1" ht="30" customHeight="1">
      <c r="A1505" s="6">
        <v>1503</v>
      </c>
      <c r="B1505" s="6" t="str">
        <f>"46112022102509300323297"</f>
        <v>46112022102509300323297</v>
      </c>
      <c r="C1505" s="6" t="s">
        <v>19</v>
      </c>
      <c r="D1505" s="6" t="str">
        <f>"王小甲"</f>
        <v>王小甲</v>
      </c>
    </row>
    <row r="1506" spans="1:4" s="1" customFormat="1" ht="30" customHeight="1">
      <c r="A1506" s="6">
        <v>1504</v>
      </c>
      <c r="B1506" s="6" t="str">
        <f>"46112022102511093023671"</f>
        <v>46112022102511093023671</v>
      </c>
      <c r="C1506" s="6" t="s">
        <v>19</v>
      </c>
      <c r="D1506" s="6" t="str">
        <f>"王袁祥"</f>
        <v>王袁祥</v>
      </c>
    </row>
    <row r="1507" spans="1:4" s="1" customFormat="1" ht="30" customHeight="1">
      <c r="A1507" s="6">
        <v>1505</v>
      </c>
      <c r="B1507" s="6" t="str">
        <f>"46112022102511314923749"</f>
        <v>46112022102511314923749</v>
      </c>
      <c r="C1507" s="6" t="s">
        <v>19</v>
      </c>
      <c r="D1507" s="6" t="str">
        <f>"吴育"</f>
        <v>吴育</v>
      </c>
    </row>
    <row r="1508" spans="1:4" s="1" customFormat="1" ht="30" customHeight="1">
      <c r="A1508" s="6">
        <v>1506</v>
      </c>
      <c r="B1508" s="6" t="str">
        <f>"46112022102511435123792"</f>
        <v>46112022102511435123792</v>
      </c>
      <c r="C1508" s="6" t="s">
        <v>19</v>
      </c>
      <c r="D1508" s="6" t="str">
        <f>"苏映瞳"</f>
        <v>苏映瞳</v>
      </c>
    </row>
    <row r="1509" spans="1:4" s="1" customFormat="1" ht="30" customHeight="1">
      <c r="A1509" s="6">
        <v>1507</v>
      </c>
      <c r="B1509" s="6" t="str">
        <f>"46112022102514111024182"</f>
        <v>46112022102514111024182</v>
      </c>
      <c r="C1509" s="6" t="s">
        <v>19</v>
      </c>
      <c r="D1509" s="6" t="str">
        <f>"何健宇"</f>
        <v>何健宇</v>
      </c>
    </row>
    <row r="1510" spans="1:4" s="1" customFormat="1" ht="30" customHeight="1">
      <c r="A1510" s="6">
        <v>1508</v>
      </c>
      <c r="B1510" s="6" t="str">
        <f>"46112022102514460924301"</f>
        <v>46112022102514460924301</v>
      </c>
      <c r="C1510" s="6" t="s">
        <v>19</v>
      </c>
      <c r="D1510" s="6" t="str">
        <f>"李德清"</f>
        <v>李德清</v>
      </c>
    </row>
    <row r="1511" spans="1:4" s="1" customFormat="1" ht="30" customHeight="1">
      <c r="A1511" s="6">
        <v>1509</v>
      </c>
      <c r="B1511" s="6" t="str">
        <f>"46112022102519224625160"</f>
        <v>46112022102519224625160</v>
      </c>
      <c r="C1511" s="6" t="s">
        <v>19</v>
      </c>
      <c r="D1511" s="6" t="str">
        <f>"陈泓宇"</f>
        <v>陈泓宇</v>
      </c>
    </row>
    <row r="1512" spans="1:4" s="1" customFormat="1" ht="30" customHeight="1">
      <c r="A1512" s="6">
        <v>1510</v>
      </c>
      <c r="B1512" s="6" t="str">
        <f>"46112022102520442025417"</f>
        <v>46112022102520442025417</v>
      </c>
      <c r="C1512" s="6" t="s">
        <v>19</v>
      </c>
      <c r="D1512" s="6" t="str">
        <f>"耿齐"</f>
        <v>耿齐</v>
      </c>
    </row>
    <row r="1513" spans="1:4" s="1" customFormat="1" ht="30" customHeight="1">
      <c r="A1513" s="6">
        <v>1511</v>
      </c>
      <c r="B1513" s="6" t="str">
        <f>"46112022102520565025449"</f>
        <v>46112022102520565025449</v>
      </c>
      <c r="C1513" s="6" t="s">
        <v>19</v>
      </c>
      <c r="D1513" s="6" t="str">
        <f>"赵泽福"</f>
        <v>赵泽福</v>
      </c>
    </row>
    <row r="1514" spans="1:4" s="1" customFormat="1" ht="30" customHeight="1">
      <c r="A1514" s="6">
        <v>1512</v>
      </c>
      <c r="B1514" s="6" t="str">
        <f>"46112022102521164725529"</f>
        <v>46112022102521164725529</v>
      </c>
      <c r="C1514" s="6" t="s">
        <v>19</v>
      </c>
      <c r="D1514" s="6" t="str">
        <f>"王莹"</f>
        <v>王莹</v>
      </c>
    </row>
    <row r="1515" spans="1:4" s="1" customFormat="1" ht="30" customHeight="1">
      <c r="A1515" s="6">
        <v>1513</v>
      </c>
      <c r="B1515" s="6" t="str">
        <f>"46112022102522151225734"</f>
        <v>46112022102522151225734</v>
      </c>
      <c r="C1515" s="6" t="s">
        <v>19</v>
      </c>
      <c r="D1515" s="6" t="str">
        <f>"王小漫"</f>
        <v>王小漫</v>
      </c>
    </row>
    <row r="1516" spans="1:4" s="1" customFormat="1" ht="30" customHeight="1">
      <c r="A1516" s="6">
        <v>1514</v>
      </c>
      <c r="B1516" s="6" t="str">
        <f>"46112022102522244625756"</f>
        <v>46112022102522244625756</v>
      </c>
      <c r="C1516" s="6" t="s">
        <v>19</v>
      </c>
      <c r="D1516" s="6" t="str">
        <f>"黄身日"</f>
        <v>黄身日</v>
      </c>
    </row>
    <row r="1517" spans="1:4" s="1" customFormat="1" ht="30" customHeight="1">
      <c r="A1517" s="6">
        <v>1515</v>
      </c>
      <c r="B1517" s="6" t="str">
        <f>"46112022102522430625803"</f>
        <v>46112022102522430625803</v>
      </c>
      <c r="C1517" s="6" t="s">
        <v>19</v>
      </c>
      <c r="D1517" s="6" t="str">
        <f>"何思"</f>
        <v>何思</v>
      </c>
    </row>
    <row r="1518" spans="1:4" s="1" customFormat="1" ht="30" customHeight="1">
      <c r="A1518" s="6">
        <v>1516</v>
      </c>
      <c r="B1518" s="6" t="str">
        <f>"46112022102612292826928"</f>
        <v>46112022102612292826928</v>
      </c>
      <c r="C1518" s="6" t="s">
        <v>19</v>
      </c>
      <c r="D1518" s="6" t="str">
        <f>"黎吉卿"</f>
        <v>黎吉卿</v>
      </c>
    </row>
    <row r="1519" spans="1:4" s="1" customFormat="1" ht="30" customHeight="1">
      <c r="A1519" s="6">
        <v>1517</v>
      </c>
      <c r="B1519" s="6" t="str">
        <f>"46112022102614235027231"</f>
        <v>46112022102614235027231</v>
      </c>
      <c r="C1519" s="6" t="s">
        <v>19</v>
      </c>
      <c r="D1519" s="6" t="str">
        <f>"黄金略"</f>
        <v>黄金略</v>
      </c>
    </row>
    <row r="1520" spans="1:4" s="1" customFormat="1" ht="30" customHeight="1">
      <c r="A1520" s="6">
        <v>1518</v>
      </c>
      <c r="B1520" s="6" t="str">
        <f>"46112022102618333228051"</f>
        <v>46112022102618333228051</v>
      </c>
      <c r="C1520" s="6" t="s">
        <v>19</v>
      </c>
      <c r="D1520" s="6" t="str">
        <f>"王盛兴"</f>
        <v>王盛兴</v>
      </c>
    </row>
    <row r="1521" spans="1:4" s="1" customFormat="1" ht="30" customHeight="1">
      <c r="A1521" s="6">
        <v>1519</v>
      </c>
      <c r="B1521" s="6" t="str">
        <f>"46112022102623091029097"</f>
        <v>46112022102623091029097</v>
      </c>
      <c r="C1521" s="6" t="s">
        <v>19</v>
      </c>
      <c r="D1521" s="6" t="str">
        <f>"李秋彦"</f>
        <v>李秋彦</v>
      </c>
    </row>
    <row r="1522" spans="1:4" s="1" customFormat="1" ht="30" customHeight="1">
      <c r="A1522" s="6">
        <v>1520</v>
      </c>
      <c r="B1522" s="6" t="str">
        <f>"46112022102623263829135"</f>
        <v>46112022102623263829135</v>
      </c>
      <c r="C1522" s="6" t="s">
        <v>19</v>
      </c>
      <c r="D1522" s="6" t="str">
        <f>"徐文天"</f>
        <v>徐文天</v>
      </c>
    </row>
    <row r="1523" spans="1:4" s="1" customFormat="1" ht="30" customHeight="1">
      <c r="A1523" s="6">
        <v>1521</v>
      </c>
      <c r="B1523" s="6" t="str">
        <f>"46112022102700041729205"</f>
        <v>46112022102700041729205</v>
      </c>
      <c r="C1523" s="6" t="s">
        <v>19</v>
      </c>
      <c r="D1523" s="6" t="str">
        <f>"符青云"</f>
        <v>符青云</v>
      </c>
    </row>
    <row r="1524" spans="1:4" s="1" customFormat="1" ht="30" customHeight="1">
      <c r="A1524" s="6">
        <v>1522</v>
      </c>
      <c r="B1524" s="6" t="str">
        <f>"46112022102709551229576"</f>
        <v>46112022102709551229576</v>
      </c>
      <c r="C1524" s="6" t="s">
        <v>19</v>
      </c>
      <c r="D1524" s="6" t="str">
        <f>"吴送婉"</f>
        <v>吴送婉</v>
      </c>
    </row>
    <row r="1525" spans="1:4" s="1" customFormat="1" ht="30" customHeight="1">
      <c r="A1525" s="6">
        <v>1523</v>
      </c>
      <c r="B1525" s="6" t="str">
        <f>"46112022102710141529645"</f>
        <v>46112022102710141529645</v>
      </c>
      <c r="C1525" s="6" t="s">
        <v>19</v>
      </c>
      <c r="D1525" s="6" t="str">
        <f>"吉英翠"</f>
        <v>吉英翠</v>
      </c>
    </row>
    <row r="1526" spans="1:4" s="1" customFormat="1" ht="30" customHeight="1">
      <c r="A1526" s="6">
        <v>1524</v>
      </c>
      <c r="B1526" s="6" t="str">
        <f>"46112022102717001830823"</f>
        <v>46112022102717001830823</v>
      </c>
      <c r="C1526" s="6" t="s">
        <v>19</v>
      </c>
      <c r="D1526" s="6" t="str">
        <f>"王承夫"</f>
        <v>王承夫</v>
      </c>
    </row>
    <row r="1527" spans="1:4" s="1" customFormat="1" ht="30" customHeight="1">
      <c r="A1527" s="6">
        <v>1525</v>
      </c>
      <c r="B1527" s="6" t="str">
        <f>"46112022102722183731348"</f>
        <v>46112022102722183731348</v>
      </c>
      <c r="C1527" s="6" t="s">
        <v>19</v>
      </c>
      <c r="D1527" s="6" t="str">
        <f>"张众纬"</f>
        <v>张众纬</v>
      </c>
    </row>
    <row r="1528" spans="1:4" s="1" customFormat="1" ht="30" customHeight="1">
      <c r="A1528" s="6">
        <v>1526</v>
      </c>
      <c r="B1528" s="6" t="str">
        <f>"46112022102723145931435"</f>
        <v>46112022102723145931435</v>
      </c>
      <c r="C1528" s="6" t="s">
        <v>19</v>
      </c>
      <c r="D1528" s="6" t="str">
        <f>"郑俊"</f>
        <v>郑俊</v>
      </c>
    </row>
    <row r="1529" spans="1:4" s="1" customFormat="1" ht="30" customHeight="1">
      <c r="A1529" s="6">
        <v>1527</v>
      </c>
      <c r="B1529" s="6" t="str">
        <f>"46112022102809392331624"</f>
        <v>46112022102809392331624</v>
      </c>
      <c r="C1529" s="6" t="s">
        <v>19</v>
      </c>
      <c r="D1529" s="6" t="str">
        <f>"庄丽仙"</f>
        <v>庄丽仙</v>
      </c>
    </row>
    <row r="1530" spans="1:4" s="1" customFormat="1" ht="30" customHeight="1">
      <c r="A1530" s="6">
        <v>1528</v>
      </c>
      <c r="B1530" s="6" t="str">
        <f>"46112022102810334931724"</f>
        <v>46112022102810334931724</v>
      </c>
      <c r="C1530" s="6" t="s">
        <v>19</v>
      </c>
      <c r="D1530" s="6" t="str">
        <f>"文雨昂"</f>
        <v>文雨昂</v>
      </c>
    </row>
    <row r="1531" spans="1:4" s="1" customFormat="1" ht="30" customHeight="1">
      <c r="A1531" s="6">
        <v>1529</v>
      </c>
      <c r="B1531" s="6" t="str">
        <f>"46112022102814381932191"</f>
        <v>46112022102814381932191</v>
      </c>
      <c r="C1531" s="6" t="s">
        <v>19</v>
      </c>
      <c r="D1531" s="6" t="str">
        <f>"蔡亚弟"</f>
        <v>蔡亚弟</v>
      </c>
    </row>
    <row r="1532" spans="1:4" s="1" customFormat="1" ht="30" customHeight="1">
      <c r="A1532" s="6">
        <v>1530</v>
      </c>
      <c r="B1532" s="6" t="str">
        <f>"46112022102910425133146"</f>
        <v>46112022102910425133146</v>
      </c>
      <c r="C1532" s="6" t="s">
        <v>19</v>
      </c>
      <c r="D1532" s="6" t="str">
        <f>"李海霞"</f>
        <v>李海霞</v>
      </c>
    </row>
    <row r="1533" spans="1:4" s="1" customFormat="1" ht="30" customHeight="1">
      <c r="A1533" s="6">
        <v>1531</v>
      </c>
      <c r="B1533" s="6" t="str">
        <f>"46112022102922354333723"</f>
        <v>46112022102922354333723</v>
      </c>
      <c r="C1533" s="6" t="s">
        <v>19</v>
      </c>
      <c r="D1533" s="6" t="str">
        <f>"尤君"</f>
        <v>尤君</v>
      </c>
    </row>
    <row r="1534" spans="1:4" s="1" customFormat="1" ht="30" customHeight="1">
      <c r="A1534" s="6">
        <v>1532</v>
      </c>
      <c r="B1534" s="6" t="str">
        <f>"46112022102923132233747"</f>
        <v>46112022102923132233747</v>
      </c>
      <c r="C1534" s="6" t="s">
        <v>19</v>
      </c>
      <c r="D1534" s="6" t="str">
        <f>"戴妙妃"</f>
        <v>戴妙妃</v>
      </c>
    </row>
    <row r="1535" spans="1:4" s="1" customFormat="1" ht="30" customHeight="1">
      <c r="A1535" s="6">
        <v>1533</v>
      </c>
      <c r="B1535" s="6" t="str">
        <f>"46112022103011152833929"</f>
        <v>46112022103011152833929</v>
      </c>
      <c r="C1535" s="6" t="s">
        <v>19</v>
      </c>
      <c r="D1535" s="6" t="str">
        <f>"李钧熤"</f>
        <v>李钧熤</v>
      </c>
    </row>
    <row r="1536" spans="1:4" s="1" customFormat="1" ht="30" customHeight="1">
      <c r="A1536" s="6">
        <v>1534</v>
      </c>
      <c r="B1536" s="6" t="str">
        <f>"46112022103014404834135"</f>
        <v>46112022103014404834135</v>
      </c>
      <c r="C1536" s="6" t="s">
        <v>19</v>
      </c>
      <c r="D1536" s="6" t="str">
        <f>"曾园洁"</f>
        <v>曾园洁</v>
      </c>
    </row>
    <row r="1537" spans="1:4" s="1" customFormat="1" ht="30" customHeight="1">
      <c r="A1537" s="6">
        <v>1535</v>
      </c>
      <c r="B1537" s="6" t="str">
        <f>"46112022103015185234188"</f>
        <v>46112022103015185234188</v>
      </c>
      <c r="C1537" s="6" t="s">
        <v>19</v>
      </c>
      <c r="D1537" s="6" t="str">
        <f>"羊秀丹"</f>
        <v>羊秀丹</v>
      </c>
    </row>
    <row r="1538" spans="1:4" s="1" customFormat="1" ht="30" customHeight="1">
      <c r="A1538" s="6">
        <v>1536</v>
      </c>
      <c r="B1538" s="6" t="str">
        <f>"46112022103015450534218"</f>
        <v>46112022103015450534218</v>
      </c>
      <c r="C1538" s="6" t="s">
        <v>19</v>
      </c>
      <c r="D1538" s="6" t="str">
        <f>"郑仲敏"</f>
        <v>郑仲敏</v>
      </c>
    </row>
    <row r="1539" spans="1:4" s="1" customFormat="1" ht="30" customHeight="1">
      <c r="A1539" s="6">
        <v>1537</v>
      </c>
      <c r="B1539" s="6" t="str">
        <f>"46112022103020060534494"</f>
        <v>46112022103020060534494</v>
      </c>
      <c r="C1539" s="6" t="s">
        <v>19</v>
      </c>
      <c r="D1539" s="6" t="str">
        <f>"杜红春"</f>
        <v>杜红春</v>
      </c>
    </row>
    <row r="1540" spans="1:4" s="1" customFormat="1" ht="30" customHeight="1">
      <c r="A1540" s="6">
        <v>1538</v>
      </c>
      <c r="B1540" s="6" t="str">
        <f>"46112022103022451334684"</f>
        <v>46112022103022451334684</v>
      </c>
      <c r="C1540" s="6" t="s">
        <v>19</v>
      </c>
      <c r="D1540" s="6" t="str">
        <f>"郭方民"</f>
        <v>郭方民</v>
      </c>
    </row>
    <row r="1541" spans="1:4" s="1" customFormat="1" ht="30" customHeight="1">
      <c r="A1541" s="6">
        <v>1539</v>
      </c>
      <c r="B1541" s="6" t="str">
        <f>"46112022103023143634713"</f>
        <v>46112022103023143634713</v>
      </c>
      <c r="C1541" s="6" t="s">
        <v>19</v>
      </c>
      <c r="D1541" s="6" t="str">
        <f>"张峻"</f>
        <v>张峻</v>
      </c>
    </row>
    <row r="1542" spans="1:4" s="1" customFormat="1" ht="30" customHeight="1">
      <c r="A1542" s="6">
        <v>1540</v>
      </c>
      <c r="B1542" s="6" t="str">
        <f>"46112022103110073635576"</f>
        <v>46112022103110073635576</v>
      </c>
      <c r="C1542" s="6" t="s">
        <v>19</v>
      </c>
      <c r="D1542" s="6" t="str">
        <f>"何华熙"</f>
        <v>何华熙</v>
      </c>
    </row>
    <row r="1543" spans="1:4" s="1" customFormat="1" ht="30" customHeight="1">
      <c r="A1543" s="6">
        <v>1541</v>
      </c>
      <c r="B1543" s="6" t="str">
        <f>"46112022103110414835847"</f>
        <v>46112022103110414835847</v>
      </c>
      <c r="C1543" s="6" t="s">
        <v>19</v>
      </c>
      <c r="D1543" s="6" t="str">
        <f>"李康乐"</f>
        <v>李康乐</v>
      </c>
    </row>
    <row r="1544" spans="1:4" s="1" customFormat="1" ht="30" customHeight="1">
      <c r="A1544" s="6">
        <v>1542</v>
      </c>
      <c r="B1544" s="6" t="str">
        <f>"46112022103111205338254"</f>
        <v>46112022103111205338254</v>
      </c>
      <c r="C1544" s="6" t="s">
        <v>19</v>
      </c>
      <c r="D1544" s="6" t="str">
        <f>"许炳武"</f>
        <v>许炳武</v>
      </c>
    </row>
  </sheetData>
  <sheetProtection/>
  <autoFilter ref="A2:D1544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2022-11-01T08:05:40Z</dcterms:created>
  <dcterms:modified xsi:type="dcterms:W3CDTF">2022-11-02T11:33:27Z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03CD36CB47F24501A5625E862EA8075E</vt:lpwstr>
  </property>
  <property fmtid="{D5CDD505-2E9C-101B-9397-08002B2CF9AE}" pid="4" name="KSOProductBuildV">
    <vt:lpwstr>2052-11.1.0.12598</vt:lpwstr>
  </property>
</Properties>
</file>